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usdagcc-my.sharepoint.com/personal/trent_morton_usda_gov/Documents/Desktop/WORK/AG ECONOMICS/FY 2021-Present/Cost Calculators/Farm Equipment Cost Estimator/Machinery Costs Estimation/Working Calculators/"/>
    </mc:Choice>
  </mc:AlternateContent>
  <xr:revisionPtr revIDLastSave="868" documentId="8_{7C4A448D-ED7D-4FCF-B72D-5D984B8AF212}" xr6:coauthVersionLast="47" xr6:coauthVersionMax="47" xr10:uidLastSave="{CD6C0C06-DA59-4050-A5CE-00BC6125CAB2}"/>
  <bookViews>
    <workbookView xWindow="-120" yWindow="-120" windowWidth="29040" windowHeight="15720" tabRatio="917" xr2:uid="{76E833BA-9E95-47A5-B2C0-2C1044BD7451}"/>
  </bookViews>
  <sheets>
    <sheet name="Intro" sheetId="1" r:id="rId1"/>
    <sheet name="Disclaimer" sheetId="2" r:id="rId2"/>
    <sheet name="Instructions" sheetId="3" r:id="rId3"/>
    <sheet name="Tractor&amp;Imp" sheetId="4" r:id="rId4"/>
    <sheet name="Self Propelled" sheetId="5" r:id="rId5"/>
    <sheet name="1 Salvage Value" sheetId="6" r:id="rId6"/>
    <sheet name="2 Capital Recovery" sheetId="7" r:id="rId7"/>
    <sheet name="3 Repairs" sheetId="8" r:id="rId8"/>
    <sheet name="4 Field Capacity" sheetId="9" r:id="rId9"/>
    <sheet name="Lists" sheetId="10" r:id="rId10"/>
    <sheet name="References" sheetId="11" r:id="rId11"/>
    <sheet name="Formulas" sheetId="12" r:id="rId12"/>
    <sheet name="Definitions" sheetId="13"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5" l="1"/>
  <c r="G17" i="5"/>
  <c r="P19" i="5"/>
  <c r="P20" i="5" s="1"/>
  <c r="P17" i="5"/>
  <c r="P7" i="5"/>
  <c r="P8" i="5" s="1"/>
  <c r="H6" i="5"/>
  <c r="T16" i="4"/>
  <c r="R20" i="4"/>
  <c r="R18" i="4"/>
  <c r="R19" i="4" s="1"/>
  <c r="R16" i="4"/>
  <c r="T6" i="4"/>
  <c r="T7" i="4" s="1"/>
  <c r="R6" i="4"/>
  <c r="R9" i="4" s="1"/>
  <c r="I30" i="4"/>
  <c r="G30" i="4"/>
  <c r="I17" i="4"/>
  <c r="G17" i="4"/>
  <c r="J6" i="4"/>
  <c r="H18" i="9"/>
  <c r="H16" i="9"/>
  <c r="P21" i="5"/>
  <c r="H21" i="9" l="1"/>
  <c r="P18" i="5"/>
  <c r="P22" i="5" s="1"/>
  <c r="P10" i="5"/>
  <c r="P9" i="5"/>
  <c r="T9" i="4"/>
  <c r="T17" i="4"/>
  <c r="T21" i="4" s="1"/>
  <c r="R17" i="4"/>
  <c r="R21" i="4" s="1"/>
  <c r="T8" i="4"/>
  <c r="R7" i="4"/>
  <c r="R8" i="4" s="1"/>
  <c r="R10" i="4" s="1"/>
  <c r="R11" i="4" s="1"/>
  <c r="T10" i="4" l="1"/>
  <c r="T11" i="4" s="1"/>
  <c r="T26" i="4" s="1"/>
  <c r="P11" i="5"/>
  <c r="R26" i="4"/>
  <c r="R28" i="4" l="1"/>
  <c r="R31" i="4" s="1"/>
  <c r="P12" i="5"/>
  <c r="P27" i="5" s="1"/>
  <c r="P31" i="5" s="1"/>
</calcChain>
</file>

<file path=xl/sharedStrings.xml><?xml version="1.0" encoding="utf-8"?>
<sst xmlns="http://schemas.openxmlformats.org/spreadsheetml/2006/main" count="481" uniqueCount="313">
  <si>
    <r>
      <rPr>
        <b/>
        <i/>
        <sz val="16"/>
        <rFont val="Aptos Narrow"/>
        <family val="2"/>
        <scheme val="minor"/>
      </rPr>
      <t>Trent A. Morton</t>
    </r>
    <r>
      <rPr>
        <b/>
        <i/>
        <sz val="12"/>
        <rFont val="Aptos Narrow"/>
        <family val="2"/>
        <scheme val="minor"/>
      </rPr>
      <t xml:space="preserve">
</t>
    </r>
    <r>
      <rPr>
        <b/>
        <i/>
        <sz val="11"/>
        <rFont val="Aptos Narrow"/>
        <family val="2"/>
        <scheme val="minor"/>
      </rPr>
      <t xml:space="preserve">Agricultural Economist
ARS | National Soil Dynamics Laboratory
</t>
    </r>
    <r>
      <rPr>
        <b/>
        <i/>
        <sz val="12"/>
        <rFont val="Aptos Narrow"/>
        <family val="2"/>
        <scheme val="minor"/>
      </rPr>
      <t xml:space="preserve">
</t>
    </r>
    <r>
      <rPr>
        <b/>
        <i/>
        <sz val="11"/>
        <rFont val="Aptos Narrow"/>
        <family val="2"/>
        <scheme val="minor"/>
      </rPr>
      <t xml:space="preserve">Agricultural Research Service
411 S Donahue Drive, Auburn, AL 36832
p: (334) 844-4741 ext. 2743 | c: (334) 332-2530
email: trent.morton@usda.gov
</t>
    </r>
    <r>
      <rPr>
        <b/>
        <i/>
        <sz val="12"/>
        <rFont val="Aptos Narrow"/>
        <family val="2"/>
        <scheme val="minor"/>
      </rPr>
      <t xml:space="preserve">
</t>
    </r>
  </si>
  <si>
    <t>INSTRUCTIONS</t>
  </si>
  <si>
    <t>Step 1:</t>
  </si>
  <si>
    <t>Step 2:</t>
  </si>
  <si>
    <t>Step 3:</t>
  </si>
  <si>
    <t>*Disclaimer: The estimation of all costs is relative to your own operation. Therefore, this calculator is to be used for information purposes only.</t>
  </si>
  <si>
    <t>Note: Manually input information into light blue spaces and use the yellow drop-down lists to choose the machine information. The dark blue cells will be auto-filled.</t>
  </si>
  <si>
    <t>POWER UNIT</t>
  </si>
  <si>
    <t>TOWED IMPLEMENT</t>
  </si>
  <si>
    <t>(ft)</t>
  </si>
  <si>
    <t>*</t>
  </si>
  <si>
    <r>
      <t>*All cells marked with</t>
    </r>
    <r>
      <rPr>
        <b/>
        <i/>
        <sz val="8"/>
        <color rgb="FF1616F2"/>
        <rFont val="Aptos Narrow"/>
        <family val="2"/>
        <scheme val="minor"/>
      </rPr>
      <t xml:space="preserve"> *</t>
    </r>
    <r>
      <rPr>
        <b/>
        <i/>
        <sz val="8"/>
        <color theme="1"/>
        <rFont val="Aptos Narrow"/>
        <family val="2"/>
        <scheme val="minor"/>
      </rPr>
      <t xml:space="preserve"> require your input.</t>
    </r>
  </si>
  <si>
    <t>Power Unit Fuel</t>
  </si>
  <si>
    <r>
      <t xml:space="preserve">  FIELD CAPACITY (acre/hr) - from </t>
    </r>
    <r>
      <rPr>
        <b/>
        <i/>
        <sz val="9"/>
        <color rgb="FF1616F2"/>
        <rFont val="Aptos Narrow"/>
        <family val="2"/>
        <scheme val="minor"/>
      </rPr>
      <t>Table 4</t>
    </r>
  </si>
  <si>
    <t>Diesel</t>
  </si>
  <si>
    <t>ACCOUNTING INFORMATION</t>
  </si>
  <si>
    <r>
      <t xml:space="preserve">  SALVAGE VALUE FACTOR (% from </t>
    </r>
    <r>
      <rPr>
        <b/>
        <i/>
        <sz val="10"/>
        <color rgb="FF1616F2"/>
        <rFont val="Aptos Narrow"/>
        <family val="2"/>
        <scheme val="minor"/>
      </rPr>
      <t>Table 1</t>
    </r>
    <r>
      <rPr>
        <b/>
        <i/>
        <sz val="10"/>
        <color theme="1"/>
        <rFont val="Aptos Narrow"/>
        <family val="2"/>
        <scheme val="minor"/>
      </rPr>
      <t>)</t>
    </r>
  </si>
  <si>
    <t xml:space="preserve">  REPAIR FACTOR (current % **usually zero)</t>
  </si>
  <si>
    <r>
      <t xml:space="preserve">  REPAIR FACTOR (end of life % from </t>
    </r>
    <r>
      <rPr>
        <b/>
        <i/>
        <sz val="10"/>
        <color rgb="FF1616F2"/>
        <rFont val="Aptos Narrow"/>
        <family val="2"/>
        <scheme val="minor"/>
      </rPr>
      <t>Table 3</t>
    </r>
    <r>
      <rPr>
        <b/>
        <i/>
        <sz val="10"/>
        <color theme="1"/>
        <rFont val="Aptos Narrow"/>
        <family val="2"/>
        <scheme val="minor"/>
      </rPr>
      <t>)</t>
    </r>
  </si>
  <si>
    <t xml:space="preserve">  PURCHASE PRICE / USED VALUE ($US)</t>
  </si>
  <si>
    <t xml:space="preserve">  ACCUMULATED HOURS (zero for a new machine)</t>
  </si>
  <si>
    <t xml:space="preserve">  FUEL PRICE ($US/gal.)</t>
  </si>
  <si>
    <t>---</t>
  </si>
  <si>
    <t xml:space="preserve">  WAGE RATE ($US/hr.)</t>
  </si>
  <si>
    <r>
      <t xml:space="preserve">  CAPITAL RECOVERY FACTOR (from </t>
    </r>
    <r>
      <rPr>
        <b/>
        <i/>
        <sz val="10"/>
        <color rgb="FF1616F2"/>
        <rFont val="Aptos Narrow"/>
        <family val="2"/>
        <scheme val="minor"/>
      </rPr>
      <t>Table 2</t>
    </r>
    <r>
      <rPr>
        <b/>
        <i/>
        <sz val="10"/>
        <color theme="1"/>
        <rFont val="Aptos Narrow"/>
        <family val="2"/>
        <scheme val="minor"/>
      </rPr>
      <t>)</t>
    </r>
  </si>
  <si>
    <t>MACHINERY INFORMATION</t>
  </si>
  <si>
    <t xml:space="preserve">  LISTED PRICE: MSRP ($US)</t>
  </si>
  <si>
    <t xml:space="preserve">  ECONOMIC LIFE (years)</t>
  </si>
  <si>
    <t xml:space="preserve">  ANNUAL USE (hours) </t>
  </si>
  <si>
    <t xml:space="preserve">  ENGINE OR PTO HORSEPOWER</t>
  </si>
  <si>
    <t xml:space="preserve">  TOTAL HOURS (end of life)</t>
  </si>
  <si>
    <t xml:space="preserve">OWNERSHIP COSTS (FIXED) </t>
  </si>
  <si>
    <t xml:space="preserve">  REMAINING VALUE ($US) </t>
  </si>
  <si>
    <t xml:space="preserve">  TOTAL DEPRECIATION ($US)</t>
  </si>
  <si>
    <t xml:space="preserve">  CAPITAL RECOVERY ($US)</t>
  </si>
  <si>
    <t xml:space="preserve">  TAXES / INSURANCE / HOUSING ($US)</t>
  </si>
  <si>
    <t xml:space="preserve">  TOTAL YEARLY OWNERSHIP COSTS ($US)</t>
  </si>
  <si>
    <t xml:space="preserve">  TOTAL HOURLY OWNERSHIP COSTS ($US)</t>
  </si>
  <si>
    <t xml:space="preserve">OPERATING COSTS (VARIABLE)  </t>
  </si>
  <si>
    <t xml:space="preserve">  TOTAL REPAIRS ($US)</t>
  </si>
  <si>
    <t xml:space="preserve">  HOURLY REPAIR COSTS ($US)</t>
  </si>
  <si>
    <t xml:space="preserve">  HOURLY FUEL COSTS ($US)</t>
  </si>
  <si>
    <t xml:space="preserve">  HOURLY LUBRICATION COSTS ($US)</t>
  </si>
  <si>
    <t xml:space="preserve">  HOURLY LABOR COSTS ($US)</t>
  </si>
  <si>
    <t xml:space="preserve">  TOTAL HOURLY OPERATING COSTS ($US)</t>
  </si>
  <si>
    <t>TOTAL COSTS</t>
  </si>
  <si>
    <t xml:space="preserve">  TOTAL HOURLY COSTS ($US)</t>
  </si>
  <si>
    <t xml:space="preserve">  TOTAL HOURLY COSTS TRACTOR &amp; IMP ($US)</t>
  </si>
  <si>
    <t xml:space="preserve">  TOTAL PER ACRE COSTS ($US)</t>
  </si>
  <si>
    <t>SELF-PROPELLED</t>
  </si>
  <si>
    <t xml:space="preserve">  REMAINING VALUE ($US)</t>
  </si>
  <si>
    <t xml:space="preserve">OPERATING COSTS (VARIABLE) </t>
  </si>
  <si>
    <t>1a. Remaining Salvage Value (% new list price)</t>
  </si>
  <si>
    <t>30 - 79 HP Tractor</t>
  </si>
  <si>
    <t>80 -149 HP Tractor</t>
  </si>
  <si>
    <t>150+ HP Tractor</t>
  </si>
  <si>
    <t>Combine, Forage Harvester</t>
  </si>
  <si>
    <t>Annual Hours</t>
  </si>
  <si>
    <t>Age</t>
  </si>
  <si>
    <t>*Source: American Society of Agricultural and Biological Engineers</t>
  </si>
  <si>
    <t>1b. Remaining Salvage Value (% new list price)</t>
  </si>
  <si>
    <t>Plows</t>
  </si>
  <si>
    <t>Other
Tillage</t>
  </si>
  <si>
    <t>Planter,
Drill, Sprayer</t>
  </si>
  <si>
    <t>Mower, 
Chopper</t>
  </si>
  <si>
    <t>Baler</t>
  </si>
  <si>
    <t>Swather,
Rake</t>
  </si>
  <si>
    <t>Vehicle</t>
  </si>
  <si>
    <t>Other</t>
  </si>
  <si>
    <t>Table 2. Capital Recovery Factors</t>
  </si>
  <si>
    <t>Table 3. Accumulated Repair Costs (% new list price)</t>
  </si>
  <si>
    <t>Machinery Type</t>
  </si>
  <si>
    <t>Accumulated Hours</t>
  </si>
  <si>
    <t>Tractor 2WD</t>
  </si>
  <si>
    <t>Tractor 4WD</t>
  </si>
  <si>
    <t>Moldboard Plow</t>
  </si>
  <si>
    <t>HD Disk</t>
  </si>
  <si>
    <t>Tandem Disk</t>
  </si>
  <si>
    <t>Chisel Plow</t>
  </si>
  <si>
    <t>Field Cultivator</t>
  </si>
  <si>
    <t>Harrow</t>
  </si>
  <si>
    <t>Roller-Packer, Mulcher</t>
  </si>
  <si>
    <t>Rotary Hoe</t>
  </si>
  <si>
    <t>Row Cultivator</t>
  </si>
  <si>
    <t>Combine Heads</t>
  </si>
  <si>
    <t>Potato Harvester</t>
  </si>
  <si>
    <t>Mower-Conditioner</t>
  </si>
  <si>
    <t>Mower-Conditioner (Rotary)</t>
  </si>
  <si>
    <t>Rake</t>
  </si>
  <si>
    <t>Rectangular baler</t>
  </si>
  <si>
    <t>Large Square baler</t>
  </si>
  <si>
    <t>Forage Harvester (Pull)</t>
  </si>
  <si>
    <t>Forage Harvester (SP)</t>
  </si>
  <si>
    <t>Combine (SP)</t>
  </si>
  <si>
    <t>Windrower (SP)</t>
  </si>
  <si>
    <t>Cotton Picker (SP)</t>
  </si>
  <si>
    <t>Mower (Sickle)</t>
  </si>
  <si>
    <t>Mower (Rotary)</t>
  </si>
  <si>
    <t>Large Round Baler</t>
  </si>
  <si>
    <t>Sugar Beet Harvester</t>
  </si>
  <si>
    <t>Rotary Tiller</t>
  </si>
  <si>
    <t>Row Crop Planter</t>
  </si>
  <si>
    <t>Grain Drill</t>
  </si>
  <si>
    <t>Fertilizer Spreader</t>
  </si>
  <si>
    <t>Boom-Type Sprayer</t>
  </si>
  <si>
    <t>Air-Carrier Sprayer</t>
  </si>
  <si>
    <t>Bean Puller-Windrower</t>
  </si>
  <si>
    <t>Stalk Chopper</t>
  </si>
  <si>
    <t>Forage Blower</t>
  </si>
  <si>
    <t>Wagon</t>
  </si>
  <si>
    <t>Forage Wagon</t>
  </si>
  <si>
    <t>Table 4. Field Efficiency &amp; Speed</t>
  </si>
  <si>
    <t>Field Efficiency</t>
  </si>
  <si>
    <t>Field Speed</t>
  </si>
  <si>
    <r>
      <rPr>
        <b/>
        <i/>
        <sz val="11"/>
        <color rgb="FF00B050"/>
        <rFont val="Aptos Narrow"/>
        <family val="2"/>
        <scheme val="minor"/>
      </rPr>
      <t>Theoretical Field Capacity (TFC)</t>
    </r>
    <r>
      <rPr>
        <b/>
        <i/>
        <sz val="11"/>
        <color theme="1"/>
        <rFont val="Aptos Narrow"/>
        <family val="2"/>
        <scheme val="minor"/>
      </rPr>
      <t xml:space="preserve">
TFC (A/hr) = width (ft) x speed (mph) x (5,280 ft/mi) / (43,560 sq ft/A) = width (ft) x speed (mph) /8.25</t>
    </r>
  </si>
  <si>
    <t>Machine</t>
  </si>
  <si>
    <t>Range (%)</t>
  </si>
  <si>
    <t>Typical (%)</t>
  </si>
  <si>
    <t>Range (mph)</t>
  </si>
  <si>
    <t>Typical (mph)</t>
  </si>
  <si>
    <t>None</t>
  </si>
  <si>
    <t>70-90</t>
  </si>
  <si>
    <t>3.0-6.0</t>
  </si>
  <si>
    <t>3.5-6.0</t>
  </si>
  <si>
    <r>
      <rPr>
        <b/>
        <i/>
        <sz val="11"/>
        <color rgb="FF00B050"/>
        <rFont val="Aptos Narrow"/>
        <family val="2"/>
        <scheme val="minor"/>
      </rPr>
      <t>Field Efficiency (FE) %</t>
    </r>
    <r>
      <rPr>
        <b/>
        <i/>
        <sz val="11"/>
        <color theme="1"/>
        <rFont val="Aptos Narrow"/>
        <family val="2"/>
        <scheme val="minor"/>
      </rPr>
      <t xml:space="preserve">
FE% = EFC / TFC x 100</t>
    </r>
  </si>
  <si>
    <t>Tandem Disk Harrow</t>
  </si>
  <si>
    <t>4.0-7.0</t>
  </si>
  <si>
    <t>4.0-6.5</t>
  </si>
  <si>
    <t>5.0-8.0</t>
  </si>
  <si>
    <r>
      <rPr>
        <b/>
        <i/>
        <sz val="11"/>
        <color rgb="FF00B050"/>
        <rFont val="Aptos Narrow"/>
        <family val="2"/>
        <scheme val="minor"/>
      </rPr>
      <t>Effective Field Capacity (EFC)</t>
    </r>
    <r>
      <rPr>
        <b/>
        <i/>
        <sz val="11"/>
        <color theme="1"/>
        <rFont val="Aptos Narrow"/>
        <family val="2"/>
        <scheme val="minor"/>
      </rPr>
      <t xml:space="preserve">
EFC (A/hr) =  TFC x FE% / 100
[width (ft) x speed (mph) x FE%] / (8.25 x 100)</t>
    </r>
  </si>
  <si>
    <t>Spring Tooth Harrow</t>
  </si>
  <si>
    <t>Roller-Packer</t>
  </si>
  <si>
    <t>4.5-7.5</t>
  </si>
  <si>
    <t>Mulcher-Packer</t>
  </si>
  <si>
    <t>70-85</t>
  </si>
  <si>
    <t>8.0-14.0</t>
  </si>
  <si>
    <t>Row Crop Cultivator</t>
  </si>
  <si>
    <t>3.0-7.0</t>
  </si>
  <si>
    <t>Machine Type:</t>
  </si>
  <si>
    <t xml:space="preserve">Note: Select machine information from all green drop-down lists </t>
  </si>
  <si>
    <t>1.0-4.5</t>
  </si>
  <si>
    <t>50-75</t>
  </si>
  <si>
    <t>Speed (mph):</t>
  </si>
  <si>
    <t>55-80</t>
  </si>
  <si>
    <t>Width (ft):</t>
  </si>
  <si>
    <t>Corn Picker Sheller</t>
  </si>
  <si>
    <t>60-75</t>
  </si>
  <si>
    <t>2.0-4.0</t>
  </si>
  <si>
    <t>FE%:</t>
  </si>
  <si>
    <t>Combine</t>
  </si>
  <si>
    <t>2.0-5.0</t>
  </si>
  <si>
    <t>Combine (Self-Propelled)</t>
  </si>
  <si>
    <t>65-80</t>
  </si>
  <si>
    <t>FIELD CAPACITY (A/Hr)</t>
  </si>
  <si>
    <t>Mower</t>
  </si>
  <si>
    <t>75-85</t>
  </si>
  <si>
    <t xml:space="preserve"> </t>
  </si>
  <si>
    <t>75-90</t>
  </si>
  <si>
    <t>5.0-12.0</t>
  </si>
  <si>
    <t>Windrower (Self-Propelled)</t>
  </si>
  <si>
    <t>3.0-8.0</t>
  </si>
  <si>
    <t>Side Delivery Rake</t>
  </si>
  <si>
    <t>4.0-8.0</t>
  </si>
  <si>
    <t>Rectangular Baler</t>
  </si>
  <si>
    <t>60-85</t>
  </si>
  <si>
    <t>2.5-6.0</t>
  </si>
  <si>
    <t>Large Rectangular Baler</t>
  </si>
  <si>
    <t>55-75</t>
  </si>
  <si>
    <t>Forage Harvester</t>
  </si>
  <si>
    <t>1.5-5.0</t>
  </si>
  <si>
    <t>Forage Harvester (Self-Propelled)</t>
  </si>
  <si>
    <t>1.5-6.0</t>
  </si>
  <si>
    <t>50-70</t>
  </si>
  <si>
    <t>4.0-6.0</t>
  </si>
  <si>
    <t>55-70</t>
  </si>
  <si>
    <t>1.5-4.0</t>
  </si>
  <si>
    <t>Cotton Picker (Self-Propelled)</t>
  </si>
  <si>
    <t>60-80</t>
  </si>
  <si>
    <t>5.0-10.0</t>
  </si>
  <si>
    <t>50-80</t>
  </si>
  <si>
    <t>Beet Topper/Stalk Chopper</t>
  </si>
  <si>
    <t>Link</t>
  </si>
  <si>
    <t>Economic Life</t>
  </si>
  <si>
    <t>Int. Rate</t>
  </si>
  <si>
    <t>Width (ft)</t>
  </si>
  <si>
    <t>Annual Use</t>
  </si>
  <si>
    <t>HP</t>
  </si>
  <si>
    <t>Remaining Value</t>
  </si>
  <si>
    <t>Repair Costs</t>
  </si>
  <si>
    <t>Capital Recovery Factor</t>
  </si>
  <si>
    <t>Fuel</t>
  </si>
  <si>
    <t>Gasoline</t>
  </si>
  <si>
    <t>REFERENCE SOURCES</t>
  </si>
  <si>
    <t>Table 1. Salvage Values</t>
  </si>
  <si>
    <t>Estimating Farm Machinery Costs. Ag Decision Maker: File A3-29. Page 2</t>
  </si>
  <si>
    <t>Table 2. Capital Recovery</t>
  </si>
  <si>
    <t>Estimating Farm Machinery Costs. Ag Decision Maker: File A3-29. Page 3</t>
  </si>
  <si>
    <t>Table 3. Repair Costs</t>
  </si>
  <si>
    <t>Estimating Farm Machinery Costs. Ag Decision Maker: File A3-29. Page 8</t>
  </si>
  <si>
    <t>Table 4. Field Capacity</t>
  </si>
  <si>
    <t>Estimating the Field Capacity of Farm Machines. Ag Decision Maker: File A3-24.</t>
  </si>
  <si>
    <t>US Inflation Rates</t>
  </si>
  <si>
    <t>Current US Inflation Rates</t>
  </si>
  <si>
    <t>ASABE: Chapter 15</t>
  </si>
  <si>
    <t>ASABE Chapter 15: Machinery Selection and Management (Effective Field Capacity)</t>
  </si>
  <si>
    <t>FORMULA CALCULATIONS</t>
  </si>
  <si>
    <t>REMAING VALUE ($US)</t>
  </si>
  <si>
    <r>
      <t>Salvage Value Factor</t>
    </r>
    <r>
      <rPr>
        <b/>
        <i/>
        <vertAlign val="superscript"/>
        <sz val="11"/>
        <color rgb="FF0066FF"/>
        <rFont val="Aptos Narrow"/>
        <family val="2"/>
      </rPr>
      <t>†</t>
    </r>
    <r>
      <rPr>
        <b/>
        <i/>
        <sz val="11"/>
        <color rgb="FF0066FF"/>
        <rFont val="Aptos Narrow"/>
        <family val="2"/>
        <scheme val="minor"/>
      </rPr>
      <t xml:space="preserve"> x Listed Price MSRP</t>
    </r>
  </si>
  <si>
    <t>TOTAL DEPRECIATION ($US)</t>
  </si>
  <si>
    <t>Purchase Price - Remaining Value</t>
  </si>
  <si>
    <t>CAPITAL RECOVERY ($US)</t>
  </si>
  <si>
    <r>
      <t>(Total Depreciation x Capital Recovery Factor</t>
    </r>
    <r>
      <rPr>
        <b/>
        <i/>
        <vertAlign val="superscript"/>
        <sz val="11"/>
        <color rgb="FF0066FF"/>
        <rFont val="Aptos Narrow"/>
        <family val="2"/>
      </rPr>
      <t>††</t>
    </r>
    <r>
      <rPr>
        <b/>
        <i/>
        <sz val="11"/>
        <color rgb="FF0066FF"/>
        <rFont val="Aptos Narrow"/>
        <family val="2"/>
        <scheme val="minor"/>
      </rPr>
      <t>) + (Interest Rate</t>
    </r>
    <r>
      <rPr>
        <b/>
        <i/>
        <vertAlign val="superscript"/>
        <sz val="11"/>
        <color rgb="FF0066FF"/>
        <rFont val="Aptos Narrow"/>
        <family val="2"/>
      </rPr>
      <t>†††</t>
    </r>
    <r>
      <rPr>
        <b/>
        <i/>
        <sz val="11"/>
        <color rgb="FF0066FF"/>
        <rFont val="Aptos Narrow"/>
        <family val="2"/>
        <scheme val="minor"/>
      </rPr>
      <t xml:space="preserve"> x Remaining Value)</t>
    </r>
  </si>
  <si>
    <r>
      <rPr>
        <i/>
        <vertAlign val="superscript"/>
        <sz val="9"/>
        <rFont val="Aptos Narrow"/>
        <family val="2"/>
        <scheme val="minor"/>
      </rPr>
      <t>†††</t>
    </r>
    <r>
      <rPr>
        <i/>
        <sz val="9"/>
        <rFont val="Aptos Narrow"/>
        <family val="2"/>
        <scheme val="minor"/>
      </rPr>
      <t>Cost of Financing % - US Inflation Rate%</t>
    </r>
  </si>
  <si>
    <t>TAXES / INSURANCE / HOUSING ($US)</t>
  </si>
  <si>
    <t>0.01 x [(Purchase Price + Remaining Value)/2]</t>
  </si>
  <si>
    <t>TOTAL YEARLY OWNERSHIP COSTS ($US)</t>
  </si>
  <si>
    <t>Capital Recovery + Taxes/Insurance/Housing</t>
  </si>
  <si>
    <t>TOTAL HOURLY OWNERSHIP COSTS ($US)</t>
  </si>
  <si>
    <t>Total Yearly Ownership Costs / Annual Use Hours</t>
  </si>
  <si>
    <t>TOTAL REPAIRS ($US)</t>
  </si>
  <si>
    <r>
      <t>(End of Life Repair Factor</t>
    </r>
    <r>
      <rPr>
        <b/>
        <i/>
        <vertAlign val="superscript"/>
        <sz val="11"/>
        <color rgb="FF0066FF"/>
        <rFont val="Aptos Narrow"/>
        <family val="2"/>
      </rPr>
      <t>††††</t>
    </r>
    <r>
      <rPr>
        <b/>
        <i/>
        <sz val="11"/>
        <color rgb="FF0066FF"/>
        <rFont val="Aptos Narrow"/>
        <family val="2"/>
        <scheme val="minor"/>
      </rPr>
      <t xml:space="preserve"> - Current Repair Factor) x Listed Price MSRP</t>
    </r>
  </si>
  <si>
    <t>HOURLY REPAIR COSTS ($US)</t>
  </si>
  <si>
    <t>Total Repairs / (Total End of Life Hours - Accumulated Hours)</t>
  </si>
  <si>
    <t>HOURLY FUEL COSTS ($US)</t>
  </si>
  <si>
    <t>Diesel Fuel Engines*:</t>
  </si>
  <si>
    <t>0.044 x Engine or PTO Horsepower x Fuel Price</t>
  </si>
  <si>
    <t>Gasoline Engines*:</t>
  </si>
  <si>
    <t>0.06 x Engine or PTO Horsepower x Fuel Price</t>
  </si>
  <si>
    <t>*The 0.044 factor for diesel engines and the 0.06 factor for gasoline engines are from the ASABE calculations</t>
  </si>
  <si>
    <t>HOURLY LUBRICATION COSTS ($US)</t>
  </si>
  <si>
    <t>0.15 x Hourly Fuel Costs</t>
  </si>
  <si>
    <t>HOURLY LABOR COSTS ($US)</t>
  </si>
  <si>
    <t>1.1 x Wage Rate</t>
  </si>
  <si>
    <t>TOTAL HOURLY OPERATING COSTS ($US)</t>
  </si>
  <si>
    <t>Hourly Repair Costs + Hourly Fuel Costs + Hourly Lubrication Costs + Hourly Labor Costs</t>
  </si>
  <si>
    <t>TOTAL HOURLY COSTS ($US)</t>
  </si>
  <si>
    <t>Total Hourly Ownership Costs + Total Hourly Operating Costs</t>
  </si>
  <si>
    <t>TOTAL PER ACRE COSTS ($US)</t>
  </si>
  <si>
    <r>
      <t>Total Hourly Costs Tractor &amp; Implement / Field Capacity Acres per Hour</t>
    </r>
    <r>
      <rPr>
        <b/>
        <i/>
        <vertAlign val="superscript"/>
        <sz val="11"/>
        <color rgb="FF0066FF"/>
        <rFont val="Aptos Narrow"/>
        <family val="2"/>
        <scheme val="minor"/>
      </rPr>
      <t>†††††</t>
    </r>
  </si>
  <si>
    <r>
      <t xml:space="preserve">††††† </t>
    </r>
    <r>
      <rPr>
        <i/>
        <sz val="9"/>
        <rFont val="Aptos Narrow"/>
        <family val="2"/>
        <scheme val="minor"/>
      </rPr>
      <t>The number of acres that the machine is capable of completing per hour of operation.</t>
    </r>
  </si>
  <si>
    <t>Effective Field Capacity = (width ft x Speed mph x Field Efficiency %) / 8.25</t>
  </si>
  <si>
    <t>DEFINITIONS</t>
  </si>
  <si>
    <t>Current amount of working hours on a machine at the beginning of its useful life (usually zero for new machinery).</t>
  </si>
  <si>
    <t>Annual Use Hours</t>
  </si>
  <si>
    <t>The average number of hours per year that a machine performs work.</t>
  </si>
  <si>
    <t>Capital Recovery</t>
  </si>
  <si>
    <t>The process of recouping the initial investment made in the machine over its useful life.</t>
  </si>
  <si>
    <t>The ratio used to determine the present value of a series of equal annual payments.</t>
  </si>
  <si>
    <t>Current Repair Factor</t>
  </si>
  <si>
    <t>Percentage factor used to determine the total repairs at the beginning of a machines useful life.</t>
  </si>
  <si>
    <t>End of Life Repair Factor</t>
  </si>
  <si>
    <t>Percentage factor used to determine the total repairs at the end of a machines useful life.</t>
  </si>
  <si>
    <t>Engine or PTO Horsepower</t>
  </si>
  <si>
    <t>The total output of the engine before any system consumption / The power available for implements (lower than engine horsepower).</t>
  </si>
  <si>
    <t>Field Capacity</t>
  </si>
  <si>
    <t>The amount of work that can be completed by a machine in acres per 1 hour.</t>
  </si>
  <si>
    <t>Fuel Price</t>
  </si>
  <si>
    <t>The price of diesel or gasoline per gallon.</t>
  </si>
  <si>
    <t>Hourly Fuel Costs</t>
  </si>
  <si>
    <t>The hourly expenses associated with fuel consumption for the machine during operation.</t>
  </si>
  <si>
    <t>Hourly Labor Costs</t>
  </si>
  <si>
    <t>The hourly expenses incurred by an employer for each employee for wages, taxes, benefits, etc.</t>
  </si>
  <si>
    <t>Hourly Lubrication Costs</t>
  </si>
  <si>
    <t>The expenses incurred for lubrication of the machine over a 1-hour period.</t>
  </si>
  <si>
    <t>Hourly Repair Costs</t>
  </si>
  <si>
    <t>The hourly expenses incurred for maintaining and repairing machinery over its useful life.</t>
  </si>
  <si>
    <t>Interest Rate</t>
  </si>
  <si>
    <t>The percentage rate of what lenders charge borrowers in addition to the principal for financing.</t>
  </si>
  <si>
    <t>Listed Price MSRP</t>
  </si>
  <si>
    <t>Current manufacturers suggested retail price of the machine.</t>
  </si>
  <si>
    <t>Purchase Price</t>
  </si>
  <si>
    <t>The actual price paid for the machine.</t>
  </si>
  <si>
    <t>The value of the machine at the end of its useful life.</t>
  </si>
  <si>
    <t>Salvage Value Factor</t>
  </si>
  <si>
    <t>Percentage factor used to determine the remaining value of the machine.</t>
  </si>
  <si>
    <t>Taxes/Insurance/Housing</t>
  </si>
  <si>
    <t>The annual amount owed for property tax, insurance againts perils, and shelter for the machine.</t>
  </si>
  <si>
    <t>Total Depreciation</t>
  </si>
  <si>
    <t>The cumulative reduction in the value of the machine over its useful life.</t>
  </si>
  <si>
    <t>Total End of Life Hours</t>
  </si>
  <si>
    <t>Total amount of working hours on a machine at the end of its useful life.</t>
  </si>
  <si>
    <t>Total Hourly Costs</t>
  </si>
  <si>
    <t>The sum of the total hourly expenses for all ownership and operation costs.</t>
  </si>
  <si>
    <t>Total Hourly Costs (Tractor &amp; Imp.)</t>
  </si>
  <si>
    <t>The sum of the total hourly expenses for the tractor plus the implement.</t>
  </si>
  <si>
    <t>Total Hourly Operating Costs</t>
  </si>
  <si>
    <t>The total expenses paid for repair and maintenance, labor, fuel and lubrication per hour.</t>
  </si>
  <si>
    <t>Total Hourly Ownership Costs</t>
  </si>
  <si>
    <t>The total hourly assessment of all costs associated with acquiring, using, and maintaining an asset throughout its lifespan.</t>
  </si>
  <si>
    <t>Total Per Acre Costs</t>
  </si>
  <si>
    <t>The total costs incurred for machinery on 1 acre of land.</t>
  </si>
  <si>
    <t>Total Repairs</t>
  </si>
  <si>
    <t>The total cost of repairing the machine over its useful life.</t>
  </si>
  <si>
    <t>Total Yearly Ownership Costs</t>
  </si>
  <si>
    <t>The total yearly assessment of all costs associated with acquiring, using, and maintaining an asset throughout its lifespan.</t>
  </si>
  <si>
    <t>Wage Rate</t>
  </si>
  <si>
    <t>The standard amount of compensation paid to an employee per hour of work.</t>
  </si>
  <si>
    <t xml:space="preserve">  INTEREST RATE (cost of financing % - inflation%]</t>
  </si>
  <si>
    <r>
      <t xml:space="preserve">  Field Capacity (acre/hr) - from </t>
    </r>
    <r>
      <rPr>
        <b/>
        <i/>
        <sz val="9"/>
        <color rgb="FF1616F2"/>
        <rFont val="Aptos Narrow"/>
        <family val="2"/>
        <scheme val="minor"/>
      </rPr>
      <t>Table 4</t>
    </r>
  </si>
  <si>
    <t xml:space="preserve">  INTEREST RATE (cost of financing % - inflation%)</t>
  </si>
  <si>
    <t>ESTIMATING MACHINERY COSTS (TRACTOR &amp; IMPLEMENT): SIMPLIFIED VERSION 1.0</t>
  </si>
  <si>
    <t>ESTIMATING MACHINERY COSTS (SELF-PROPELLED): SIMPLIFIED VERSION 1.0</t>
  </si>
  <si>
    <r>
      <rPr>
        <i/>
        <vertAlign val="superscript"/>
        <sz val="9"/>
        <rFont val="Aptos Narrow"/>
        <family val="2"/>
        <scheme val="minor"/>
      </rPr>
      <t>†</t>
    </r>
    <r>
      <rPr>
        <i/>
        <sz val="9"/>
        <rFont val="Aptos Narrow"/>
        <family val="2"/>
        <scheme val="minor"/>
      </rPr>
      <t>Find under "1 Salvage Value" tab</t>
    </r>
  </si>
  <si>
    <r>
      <rPr>
        <i/>
        <vertAlign val="superscript"/>
        <sz val="9"/>
        <rFont val="Aptos Narrow"/>
        <family val="2"/>
        <scheme val="minor"/>
      </rPr>
      <t>††</t>
    </r>
    <r>
      <rPr>
        <i/>
        <sz val="9"/>
        <rFont val="Aptos Narrow"/>
        <family val="2"/>
        <scheme val="minor"/>
      </rPr>
      <t>Find under "2 Capital Recovery" tab</t>
    </r>
  </si>
  <si>
    <r>
      <rPr>
        <i/>
        <vertAlign val="superscript"/>
        <sz val="9"/>
        <rFont val="Aptos Narrow"/>
        <family val="2"/>
        <scheme val="minor"/>
      </rPr>
      <t>††††</t>
    </r>
    <r>
      <rPr>
        <i/>
        <sz val="9"/>
        <rFont val="Aptos Narrow"/>
        <family val="2"/>
        <scheme val="minor"/>
      </rPr>
      <t>Find under "3 Repairs" tab</t>
    </r>
  </si>
  <si>
    <t>*If field capacity is already known, enter your number into the cell on the "Tractor&amp; Imp" or "Self Propelled" page (tons/hr. or acres/hr.)</t>
  </si>
  <si>
    <t>UPDATED: 04/30/2025</t>
  </si>
  <si>
    <t>Begin on the “Tractor&amp;Imp” worksheet and enter all required information in the light‑blue input cells. To determine field capacity, proceed to the “4 Field Capacity” tab and select the appropriate machine type and width from the drop‑down lists. Enter the resulting field capacity value into the designated light‑blue cell.
If you are costing a self‑propelled machine with no implement, start instead on the “Self Propelled” worksheet.
Next, select the appropriate fuel type (diesel or gasoline) from the yellow drop‑down list. Note: Gasoline engines are uncommon.</t>
  </si>
  <si>
    <t>Enter all relevant machinery information, including the manufacturer’s listed price (MSRP), economic life, annual hours of use, and engine or PTO horsepower.
The calculator will automatically populate total end‑of‑life hours in the dark‑blue cells.</t>
  </si>
  <si>
    <t>Remain on the same worksheet and complete the Accounting Information section.
Input values in all light‑blue cells and use the yellow drop‑down lists to select applicable equipment characteristics. Select the required interest rate (financing percentage minus inflation rate) and choose the appropriate salvage value factor using the “1 Salvage Value” tab.
Next, select the correct repair factors (current and end‑of‑life) using the “3 Repairs” tab. Current repair factor values are typically zero for new equipment.
Enter the purchase price, accumulated hours (zero for new machinery), fuel price per gallon, and wage rate per hour. The Capital Recovery Factor, pulled from the “2 Capital Recovery” tab, will populate automatically.
Once all required entries are completed, the calculator will automatically compute hourly ownership costs, operating costs, and total costs (tractor and implement or self‑propelled).
The worksheet then provides the total cost per acre, based on the machine’s field capacity.</t>
  </si>
  <si>
    <t>This calculator is provided strictly for educational and informational purposes. All users acknowledge and agree that they assume full responsibility and all associated risks arising from the use of this tool and any decisions made based on its outputs. The calculator is intended only as a general guide for estimating machinery-related costs and should not be relied upon as a substitute for professional financial, engineering, or managerial advice.
The USDA Agricultural Research Service (ARS) makes no guarantees regarding the accuracy, completeness, or applicability of the calculator, its formulas, or any results it produces. Although the tool draws on published standards and common cost-estimation practices, ARS does not warrant that the calculator is free from errors, omissions, or technical limitations, nor does it warrant that any such issues can or will be identified or corrected.
All functionality, calculations, and outputs are provided “as is”, without any express or implied warranty, including but not limited to warranties of accuracy, reliability, merchantability, or fitness for a particular purpose. ARS is not responsible for any interpretations, conclusions, financial decisions, or actions taken by users based on the calculator’s results.
Users are solely responsible for verifying the calculator’s suitability for their specific operation and for independently confirming all cost estimates before making management, financial, or operational decisions. Under no circumstances shall ARS be held liable for any direct, indirect, incidental, consequential, or special damages arising out of or connected with the use of this tool, including—but not limited to—errors in data entry, misapplication of results, or reliance on inaccurate or incomplete outputs.</t>
  </si>
  <si>
    <t>DISCLAIMER</t>
  </si>
  <si>
    <r>
      <rPr>
        <b/>
        <sz val="18"/>
        <color theme="1"/>
        <rFont val="Aptos Narrow"/>
        <family val="2"/>
        <scheme val="minor"/>
      </rPr>
      <t>ESTIMATING MACHINERY COSTS 1.0: PRODUCER SPECIFIC INPUTS</t>
    </r>
    <r>
      <rPr>
        <sz val="11"/>
        <color theme="1"/>
        <rFont val="Aptos Narrow"/>
        <family val="2"/>
        <scheme val="minor"/>
      </rPr>
      <t xml:space="preserve">
</t>
    </r>
    <r>
      <rPr>
        <i/>
        <sz val="16"/>
        <color theme="1"/>
        <rFont val="Aptos Narrow"/>
        <family val="2"/>
        <scheme val="minor"/>
      </rPr>
      <t>Efficient and informed machinery management is essential to the long‑term profitability of any agricultural enterprise. Producers must evaluate both the economic benefits and the financial obligations associated with the equipment used in their operations. A clear understanding of machinery costs supports effective planning, budgeting, and decision‑making.
Machinery costs are generally categorized into two types: ownership (fixed) costs and operating (variable) costs.
Ownership costs include depreciation, capital recovery, and expenses related to taxes, insurance, and housing. These costs remain relatively constant regardless of annual equipment usage.
Operating costs, by contrast, are directly tied to machinery use and encompass repairs, maintenance, fuel, lubrication, and labor.
Total equipment cost for a given field operation is determined by combining ownership and operating costs. While these costs are typically calculated on an hourly basis, they may be converted to a per‑acre cost by incorporating the machine’s effective field capacity, expressed in acres or tons per hour.
This simplified calculator enables users to enter detailed machinery information for power units (tractors) and implements, or for self‑propelled equipment. When used with accurate, operation‑specific data, the tool generates cost estimates tailored to the individual production system. All cost assumptions and supporting factors are derived from established standards published by the American Society of Agricultural and Biological Engineers (ASABE).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</si>
</sst>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00"/>
    <numFmt numFmtId="166" formatCode="0.0"/>
  </numFmts>
  <fonts count="63" x14ac:knownFonts="1">
    <font>
      <sz val="11"/>
      <color theme="1"/>
      <name val="Aptos Narrow"/>
      <family val="2"/>
      <scheme val="minor"/>
    </font>
    <font>
      <sz val="11"/>
      <color theme="1"/>
      <name val="Aptos Narrow"/>
      <family val="2"/>
      <scheme val="minor"/>
    </font>
    <font>
      <b/>
      <sz val="11"/>
      <color theme="1"/>
      <name val="Aptos Narrow"/>
      <family val="2"/>
      <scheme val="minor"/>
    </font>
    <font>
      <b/>
      <i/>
      <sz val="14"/>
      <color theme="3" tint="9.9978637043366805E-2"/>
      <name val="Aptos Narrow"/>
      <family val="2"/>
      <scheme val="minor"/>
    </font>
    <font>
      <b/>
      <i/>
      <sz val="18"/>
      <color theme="3" tint="9.9978637043366805E-2"/>
      <name val="Aptos Narrow"/>
      <family val="2"/>
      <scheme val="minor"/>
    </font>
    <font>
      <i/>
      <sz val="14"/>
      <color theme="1"/>
      <name val="Aptos Narrow"/>
      <family val="2"/>
      <scheme val="minor"/>
    </font>
    <font>
      <b/>
      <i/>
      <sz val="12"/>
      <name val="Aptos Narrow"/>
      <family val="2"/>
      <scheme val="minor"/>
    </font>
    <font>
      <b/>
      <i/>
      <sz val="16"/>
      <name val="Aptos Narrow"/>
      <family val="2"/>
      <scheme val="minor"/>
    </font>
    <font>
      <b/>
      <i/>
      <sz val="11"/>
      <name val="Aptos Narrow"/>
      <family val="2"/>
      <scheme val="minor"/>
    </font>
    <font>
      <b/>
      <sz val="12"/>
      <name val="Aptos Narrow"/>
      <family val="2"/>
      <scheme val="minor"/>
    </font>
    <font>
      <b/>
      <i/>
      <sz val="14"/>
      <color rgb="FF0070C0"/>
      <name val="Aptos Narrow"/>
      <family val="2"/>
      <scheme val="minor"/>
    </font>
    <font>
      <b/>
      <i/>
      <sz val="16"/>
      <color theme="0" tint="-4.9989318521683403E-2"/>
      <name val="Aptos Narrow"/>
      <family val="2"/>
      <scheme val="minor"/>
    </font>
    <font>
      <b/>
      <i/>
      <sz val="16"/>
      <color theme="1"/>
      <name val="Aptos Narrow"/>
      <family val="2"/>
      <scheme val="minor"/>
    </font>
    <font>
      <sz val="11"/>
      <color theme="3" tint="9.9978637043366805E-2"/>
      <name val="Aptos Narrow"/>
      <family val="2"/>
      <scheme val="minor"/>
    </font>
    <font>
      <b/>
      <i/>
      <sz val="18"/>
      <color theme="1"/>
      <name val="Aptos Narrow"/>
      <family val="2"/>
      <scheme val="minor"/>
    </font>
    <font>
      <b/>
      <i/>
      <sz val="11"/>
      <color theme="1"/>
      <name val="Aptos Narrow"/>
      <family val="2"/>
      <scheme val="minor"/>
    </font>
    <font>
      <b/>
      <i/>
      <sz val="9"/>
      <name val="Aptos Narrow"/>
      <family val="2"/>
      <scheme val="minor"/>
    </font>
    <font>
      <b/>
      <i/>
      <sz val="9"/>
      <color rgb="FF1616F2"/>
      <name val="Aptos Narrow"/>
      <family val="2"/>
      <scheme val="minor"/>
    </font>
    <font>
      <b/>
      <i/>
      <sz val="11"/>
      <color rgb="FF1616F2"/>
      <name val="Aptos Narrow"/>
      <family val="2"/>
      <scheme val="minor"/>
    </font>
    <font>
      <b/>
      <i/>
      <sz val="12"/>
      <color theme="2"/>
      <name val="Aptos Narrow"/>
      <family val="2"/>
      <scheme val="minor"/>
    </font>
    <font>
      <b/>
      <i/>
      <sz val="8"/>
      <name val="Aptos Narrow"/>
      <family val="2"/>
      <scheme val="minor"/>
    </font>
    <font>
      <b/>
      <sz val="12"/>
      <color theme="1"/>
      <name val="Aptos Narrow"/>
      <family val="2"/>
      <scheme val="minor"/>
    </font>
    <font>
      <b/>
      <i/>
      <sz val="12"/>
      <color theme="1"/>
      <name val="Aptos Narrow"/>
      <family val="2"/>
      <scheme val="minor"/>
    </font>
    <font>
      <i/>
      <sz val="12"/>
      <color theme="1"/>
      <name val="Aptos Narrow"/>
      <family val="2"/>
      <scheme val="minor"/>
    </font>
    <font>
      <b/>
      <i/>
      <sz val="8"/>
      <color rgb="FF1616F2"/>
      <name val="Aptos Narrow"/>
      <family val="2"/>
      <scheme val="minor"/>
    </font>
    <font>
      <b/>
      <i/>
      <sz val="10"/>
      <color rgb="FFFF6600"/>
      <name val="Aptos Narrow"/>
      <family val="2"/>
      <scheme val="minor"/>
    </font>
    <font>
      <i/>
      <sz val="8"/>
      <color theme="1"/>
      <name val="Aptos Narrow"/>
      <family val="2"/>
      <scheme val="minor"/>
    </font>
    <font>
      <b/>
      <i/>
      <sz val="8"/>
      <color theme="1"/>
      <name val="Aptos Narrow"/>
      <family val="2"/>
      <scheme val="minor"/>
    </font>
    <font>
      <b/>
      <i/>
      <sz val="10"/>
      <color theme="1"/>
      <name val="Aptos Narrow"/>
      <family val="2"/>
      <scheme val="minor"/>
    </font>
    <font>
      <b/>
      <i/>
      <sz val="9"/>
      <color theme="1"/>
      <name val="Aptos Narrow"/>
      <family val="2"/>
      <scheme val="minor"/>
    </font>
    <font>
      <b/>
      <i/>
      <sz val="10"/>
      <color rgb="FF1616F2"/>
      <name val="Aptos Narrow"/>
      <family val="2"/>
      <scheme val="minor"/>
    </font>
    <font>
      <i/>
      <sz val="10"/>
      <color theme="1"/>
      <name val="Aptos Narrow"/>
      <family val="2"/>
      <scheme val="minor"/>
    </font>
    <font>
      <b/>
      <i/>
      <sz val="10"/>
      <name val="Aptos Narrow"/>
      <family val="2"/>
      <scheme val="minor"/>
    </font>
    <font>
      <sz val="10"/>
      <color theme="1"/>
      <name val="Aptos Narrow"/>
      <family val="2"/>
      <scheme val="minor"/>
    </font>
    <font>
      <i/>
      <u/>
      <sz val="8"/>
      <color theme="1"/>
      <name val="Aptos Narrow"/>
      <family val="2"/>
      <scheme val="minor"/>
    </font>
    <font>
      <i/>
      <sz val="10"/>
      <name val="Aptos Narrow"/>
      <family val="2"/>
      <scheme val="minor"/>
    </font>
    <font>
      <i/>
      <sz val="10"/>
      <color rgb="FF0070C0"/>
      <name val="Aptos Narrow"/>
      <family val="2"/>
      <scheme val="minor"/>
    </font>
    <font>
      <b/>
      <i/>
      <sz val="10"/>
      <color rgb="FFFFFFCC"/>
      <name val="Aptos Narrow"/>
      <family val="2"/>
      <scheme val="minor"/>
    </font>
    <font>
      <b/>
      <i/>
      <sz val="10"/>
      <color rgb="FF0070C0"/>
      <name val="Aptos Narrow"/>
      <family val="2"/>
      <scheme val="minor"/>
    </font>
    <font>
      <sz val="11"/>
      <color rgb="FF0070C0"/>
      <name val="Aptos Narrow"/>
      <family val="2"/>
      <scheme val="minor"/>
    </font>
    <font>
      <b/>
      <i/>
      <sz val="20"/>
      <color rgb="FF0070C0"/>
      <name val="Aptos Narrow"/>
      <family val="2"/>
      <scheme val="minor"/>
    </font>
    <font>
      <i/>
      <sz val="9"/>
      <name val="Aptos Narrow"/>
      <family val="2"/>
      <scheme val="minor"/>
    </font>
    <font>
      <i/>
      <sz val="10"/>
      <color theme="0" tint="-4.9989318521683403E-2"/>
      <name val="Aptos Narrow"/>
      <family val="2"/>
      <scheme val="minor"/>
    </font>
    <font>
      <b/>
      <sz val="18"/>
      <color theme="1"/>
      <name val="Aptos Narrow"/>
      <family val="2"/>
      <scheme val="minor"/>
    </font>
    <font>
      <i/>
      <sz val="11"/>
      <color theme="1"/>
      <name val="Aptos Narrow"/>
      <family val="2"/>
      <scheme val="minor"/>
    </font>
    <font>
      <u/>
      <sz val="11"/>
      <color theme="10"/>
      <name val="Aptos Narrow"/>
      <family val="2"/>
      <scheme val="minor"/>
    </font>
    <font>
      <b/>
      <i/>
      <sz val="11"/>
      <color rgb="FF00B050"/>
      <name val="Aptos Narrow"/>
      <family val="2"/>
      <scheme val="minor"/>
    </font>
    <font>
      <b/>
      <i/>
      <sz val="11"/>
      <color rgb="FF0070C0"/>
      <name val="Aptos Narrow"/>
      <family val="2"/>
      <scheme val="minor"/>
    </font>
    <font>
      <b/>
      <i/>
      <sz val="10"/>
      <color theme="1"/>
      <name val="Aptos Display"/>
      <family val="2"/>
      <scheme val="major"/>
    </font>
    <font>
      <sz val="11"/>
      <color theme="1"/>
      <name val="Aptos Display"/>
      <family val="2"/>
      <scheme val="major"/>
    </font>
    <font>
      <b/>
      <i/>
      <u/>
      <sz val="11"/>
      <color rgb="FF1616F2"/>
      <name val="Aptos Narrow"/>
      <family val="2"/>
      <scheme val="minor"/>
    </font>
    <font>
      <b/>
      <i/>
      <sz val="14"/>
      <name val="Aptos Narrow"/>
      <family val="2"/>
      <scheme val="minor"/>
    </font>
    <font>
      <b/>
      <i/>
      <sz val="14"/>
      <color rgb="FF0066FF"/>
      <name val="Aptos Narrow"/>
      <family val="2"/>
      <scheme val="minor"/>
    </font>
    <font>
      <b/>
      <i/>
      <sz val="11"/>
      <color rgb="FF0066FF"/>
      <name val="Aptos Narrow"/>
      <family val="2"/>
      <scheme val="minor"/>
    </font>
    <font>
      <b/>
      <i/>
      <vertAlign val="superscript"/>
      <sz val="11"/>
      <color rgb="FF0066FF"/>
      <name val="Aptos Narrow"/>
      <family val="2"/>
    </font>
    <font>
      <i/>
      <vertAlign val="superscript"/>
      <sz val="9"/>
      <name val="Aptos Narrow"/>
      <family val="2"/>
      <scheme val="minor"/>
    </font>
    <font>
      <i/>
      <sz val="9"/>
      <color theme="1"/>
      <name val="Aptos Narrow"/>
      <family val="2"/>
      <scheme val="minor"/>
    </font>
    <font>
      <i/>
      <u/>
      <sz val="11"/>
      <color theme="1"/>
      <name val="Aptos Narrow"/>
      <family val="2"/>
      <scheme val="minor"/>
    </font>
    <font>
      <b/>
      <i/>
      <vertAlign val="superscript"/>
      <sz val="11"/>
      <color rgb="FF0066FF"/>
      <name val="Aptos Narrow"/>
      <family val="2"/>
      <scheme val="minor"/>
    </font>
    <font>
      <sz val="12"/>
      <name val="Aptos Narrow"/>
      <family val="2"/>
      <scheme val="minor"/>
    </font>
    <font>
      <b/>
      <i/>
      <sz val="10"/>
      <color theme="0" tint="-4.9989318521683403E-2"/>
      <name val="Aptos Narrow"/>
      <family val="2"/>
      <scheme val="minor"/>
    </font>
    <font>
      <b/>
      <i/>
      <sz val="9"/>
      <color rgb="FF0070C0"/>
      <name val="Aptos Narrow"/>
      <family val="2"/>
      <scheme val="minor"/>
    </font>
    <font>
      <i/>
      <sz val="16"/>
      <color theme="1"/>
      <name val="Aptos Narrow"/>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FFFFCC"/>
        <bgColor indexed="64"/>
      </patternFill>
    </fill>
    <fill>
      <patternFill patternType="solid">
        <fgColor theme="7" tint="0.79998168889431442"/>
        <bgColor indexed="64"/>
      </patternFill>
    </fill>
    <fill>
      <patternFill patternType="solid">
        <fgColor rgb="FF0070C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FFC000"/>
        <bgColor indexed="64"/>
      </patternFill>
    </fill>
  </fills>
  <borders count="50">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thin">
        <color auto="1"/>
      </right>
      <top/>
      <bottom/>
      <diagonal/>
    </border>
    <border>
      <left/>
      <right/>
      <top style="thin">
        <color indexed="64"/>
      </top>
      <bottom/>
      <diagonal/>
    </border>
    <border>
      <left style="thin">
        <color auto="1"/>
      </left>
      <right/>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indexed="64"/>
      </top>
      <bottom style="thin">
        <color indexed="64"/>
      </bottom>
      <diagonal/>
    </border>
    <border>
      <left style="medium">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medium">
        <color auto="1"/>
      </left>
      <right/>
      <top style="thin">
        <color auto="1"/>
      </top>
      <bottom/>
      <diagonal/>
    </border>
    <border>
      <left style="medium">
        <color auto="1"/>
      </left>
      <right style="thin">
        <color auto="1"/>
      </right>
      <top style="thin">
        <color auto="1"/>
      </top>
      <bottom/>
      <diagonal/>
    </border>
    <border>
      <left/>
      <right style="medium">
        <color auto="1"/>
      </right>
      <top style="thin">
        <color auto="1"/>
      </top>
      <bottom/>
      <diagonal/>
    </border>
    <border>
      <left style="medium">
        <color auto="1"/>
      </left>
      <right/>
      <top/>
      <bottom style="thin">
        <color auto="1"/>
      </bottom>
      <diagonal/>
    </border>
    <border>
      <left style="medium">
        <color auto="1"/>
      </left>
      <right style="thin">
        <color auto="1"/>
      </right>
      <top/>
      <bottom style="thin">
        <color auto="1"/>
      </bottom>
      <diagonal/>
    </border>
    <border>
      <left/>
      <right style="medium">
        <color auto="1"/>
      </right>
      <top/>
      <bottom style="thin">
        <color auto="1"/>
      </bottom>
      <diagonal/>
    </border>
    <border>
      <left style="thin">
        <color auto="1"/>
      </left>
      <right/>
      <top style="thin">
        <color auto="1"/>
      </top>
      <bottom style="thin">
        <color auto="1"/>
      </bottom>
      <diagonal/>
    </border>
    <border>
      <left/>
      <right/>
      <top style="medium">
        <color auto="1"/>
      </top>
      <bottom style="thin">
        <color auto="1"/>
      </bottom>
      <diagonal/>
    </border>
    <border>
      <left/>
      <right/>
      <top style="thin">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3">
    <xf numFmtId="0" fontId="0" fillId="0" borderId="0"/>
    <xf numFmtId="9" fontId="1" fillId="0" borderId="0" applyFont="0" applyFill="0" applyBorder="0" applyAlignment="0" applyProtection="0"/>
    <xf numFmtId="0" fontId="45" fillId="0" borderId="0" applyNumberFormat="0" applyFill="0" applyBorder="0" applyAlignment="0" applyProtection="0"/>
  </cellStyleXfs>
  <cellXfs count="363">
    <xf numFmtId="0" fontId="0" fillId="0" borderId="0" xfId="0"/>
    <xf numFmtId="0" fontId="5" fillId="0" borderId="0" xfId="0" applyFont="1"/>
    <xf numFmtId="0" fontId="5" fillId="2" borderId="4" xfId="0" applyFont="1" applyFill="1" applyBorder="1"/>
    <xf numFmtId="0" fontId="5" fillId="2" borderId="0" xfId="0" applyFont="1" applyFill="1"/>
    <xf numFmtId="0" fontId="5" fillId="2" borderId="5" xfId="0" applyFont="1" applyFill="1" applyBorder="1"/>
    <xf numFmtId="0" fontId="10" fillId="2" borderId="5" xfId="0" applyFont="1" applyFill="1" applyBorder="1" applyAlignment="1">
      <alignment vertical="center" wrapText="1"/>
    </xf>
    <xf numFmtId="0" fontId="5" fillId="2" borderId="6" xfId="0" applyFont="1" applyFill="1" applyBorder="1"/>
    <xf numFmtId="0" fontId="5" fillId="2" borderId="7" xfId="0" applyFont="1" applyFill="1" applyBorder="1"/>
    <xf numFmtId="0" fontId="5" fillId="2" borderId="8" xfId="0" applyFont="1" applyFill="1" applyBorder="1"/>
    <xf numFmtId="0" fontId="11" fillId="0" borderId="0" xfId="0" applyFont="1" applyAlignment="1">
      <alignment horizontal="left" vertical="top"/>
    </xf>
    <xf numFmtId="0" fontId="12" fillId="0" borderId="0" xfId="0" applyFont="1" applyAlignment="1">
      <alignment horizontal="left" vertical="top"/>
    </xf>
    <xf numFmtId="0" fontId="3" fillId="2" borderId="1" xfId="0" applyFont="1" applyFill="1" applyBorder="1" applyAlignment="1">
      <alignment wrapText="1"/>
    </xf>
    <xf numFmtId="0" fontId="0" fillId="2" borderId="2" xfId="0" applyFill="1" applyBorder="1" applyAlignment="1">
      <alignment wrapText="1"/>
    </xf>
    <xf numFmtId="0" fontId="0" fillId="2" borderId="3" xfId="0" applyFill="1" applyBorder="1" applyAlignment="1">
      <alignment wrapText="1"/>
    </xf>
    <xf numFmtId="0" fontId="0" fillId="2" borderId="4" xfId="0" applyFill="1" applyBorder="1" applyAlignment="1">
      <alignment wrapText="1"/>
    </xf>
    <xf numFmtId="0" fontId="0" fillId="2" borderId="5" xfId="0" applyFill="1" applyBorder="1" applyAlignment="1">
      <alignment wrapText="1"/>
    </xf>
    <xf numFmtId="0" fontId="13" fillId="2" borderId="4" xfId="0" applyFont="1" applyFill="1" applyBorder="1" applyAlignment="1">
      <alignment wrapText="1"/>
    </xf>
    <xf numFmtId="0" fontId="13" fillId="2" borderId="5" xfId="0" applyFont="1" applyFill="1" applyBorder="1" applyAlignment="1">
      <alignment wrapText="1"/>
    </xf>
    <xf numFmtId="0" fontId="2" fillId="0" borderId="0" xfId="0" applyFont="1"/>
    <xf numFmtId="0" fontId="15" fillId="2" borderId="0" xfId="0" applyFont="1" applyFill="1" applyAlignment="1">
      <alignment horizontal="left"/>
    </xf>
    <xf numFmtId="0" fontId="15" fillId="2" borderId="7" xfId="0" applyFont="1" applyFill="1" applyBorder="1" applyAlignment="1">
      <alignment horizontal="left"/>
    </xf>
    <xf numFmtId="0" fontId="15" fillId="3" borderId="0" xfId="0" applyFont="1" applyFill="1" applyAlignment="1">
      <alignment horizontal="left"/>
    </xf>
    <xf numFmtId="0" fontId="0" fillId="2" borderId="4" xfId="0" applyFill="1" applyBorder="1"/>
    <xf numFmtId="0" fontId="18" fillId="2" borderId="5" xfId="0" applyFont="1" applyFill="1" applyBorder="1" applyAlignment="1">
      <alignment horizontal="center" vertical="center" wrapText="1"/>
    </xf>
    <xf numFmtId="0" fontId="22" fillId="2" borderId="5" xfId="0" applyFont="1" applyFill="1" applyBorder="1" applyAlignment="1">
      <alignment horizontal="left"/>
    </xf>
    <xf numFmtId="0" fontId="25" fillId="6" borderId="12" xfId="0" applyFont="1" applyFill="1" applyBorder="1" applyAlignment="1" applyProtection="1">
      <alignment horizontal="center"/>
      <protection locked="0"/>
    </xf>
    <xf numFmtId="0" fontId="26" fillId="2" borderId="5" xfId="0" applyFont="1" applyFill="1" applyBorder="1" applyAlignment="1">
      <alignment horizontal="left"/>
    </xf>
    <xf numFmtId="0" fontId="0" fillId="2" borderId="5" xfId="0" applyFill="1" applyBorder="1"/>
    <xf numFmtId="0" fontId="17" fillId="5" borderId="12" xfId="0" applyFont="1" applyFill="1" applyBorder="1" applyAlignment="1" applyProtection="1">
      <alignment horizontal="center"/>
      <protection locked="0"/>
    </xf>
    <xf numFmtId="9" fontId="30" fillId="5" borderId="12" xfId="0" applyNumberFormat="1" applyFont="1" applyFill="1" applyBorder="1" applyAlignment="1" applyProtection="1">
      <alignment horizontal="center"/>
      <protection locked="0"/>
    </xf>
    <xf numFmtId="164" fontId="25" fillId="6" borderId="12" xfId="0" applyNumberFormat="1" applyFont="1" applyFill="1" applyBorder="1" applyAlignment="1" applyProtection="1">
      <alignment horizontal="center"/>
      <protection locked="0"/>
    </xf>
    <xf numFmtId="1" fontId="25" fillId="6" borderId="12" xfId="0" applyNumberFormat="1" applyFont="1" applyFill="1" applyBorder="1" applyAlignment="1" applyProtection="1">
      <alignment horizontal="center"/>
      <protection locked="0"/>
    </xf>
    <xf numFmtId="0" fontId="32" fillId="2" borderId="5" xfId="0" applyFont="1" applyFill="1" applyBorder="1" applyAlignment="1">
      <alignment horizontal="left"/>
    </xf>
    <xf numFmtId="1" fontId="30" fillId="5" borderId="12" xfId="0" applyNumberFormat="1" applyFont="1" applyFill="1" applyBorder="1" applyAlignment="1" applyProtection="1">
      <alignment horizontal="center"/>
      <protection locked="0"/>
    </xf>
    <xf numFmtId="9" fontId="30" fillId="2" borderId="13" xfId="0" applyNumberFormat="1" applyFont="1" applyFill="1" applyBorder="1" applyAlignment="1" applyProtection="1">
      <alignment horizontal="center"/>
      <protection locked="0"/>
    </xf>
    <xf numFmtId="164" fontId="25" fillId="2" borderId="13" xfId="0" applyNumberFormat="1" applyFont="1" applyFill="1" applyBorder="1" applyAlignment="1" applyProtection="1">
      <alignment horizontal="center"/>
      <protection locked="0"/>
    </xf>
    <xf numFmtId="164" fontId="36" fillId="2" borderId="14" xfId="0" applyNumberFormat="1" applyFont="1" applyFill="1" applyBorder="1" applyAlignment="1">
      <alignment horizontal="center"/>
    </xf>
    <xf numFmtId="0" fontId="0" fillId="2" borderId="6" xfId="0" applyFill="1" applyBorder="1"/>
    <xf numFmtId="0" fontId="0" fillId="2" borderId="7" xfId="0" applyFill="1" applyBorder="1"/>
    <xf numFmtId="0" fontId="0" fillId="2" borderId="8" xfId="0" applyFill="1" applyBorder="1"/>
    <xf numFmtId="0" fontId="22" fillId="2" borderId="5" xfId="0" applyFont="1" applyFill="1" applyBorder="1" applyAlignment="1">
      <alignment horizontal="center"/>
    </xf>
    <xf numFmtId="0" fontId="31" fillId="2" borderId="5" xfId="0" applyFont="1" applyFill="1" applyBorder="1" applyAlignment="1">
      <alignment horizontal="center"/>
    </xf>
    <xf numFmtId="0" fontId="29" fillId="2" borderId="5" xfId="0" applyFont="1" applyFill="1" applyBorder="1"/>
    <xf numFmtId="164" fontId="25" fillId="2" borderId="15" xfId="0" applyNumberFormat="1" applyFont="1" applyFill="1" applyBorder="1" applyAlignment="1" applyProtection="1">
      <alignment horizontal="center"/>
      <protection locked="0"/>
    </xf>
    <xf numFmtId="164" fontId="42" fillId="2" borderId="15" xfId="0" applyNumberFormat="1" applyFont="1" applyFill="1" applyBorder="1" applyAlignment="1">
      <alignment horizontal="center"/>
    </xf>
    <xf numFmtId="0" fontId="0" fillId="0" borderId="0" xfId="0" applyAlignment="1">
      <alignment horizontal="left"/>
    </xf>
    <xf numFmtId="0" fontId="15" fillId="8" borderId="0" xfId="0" applyFont="1" applyFill="1" applyAlignment="1">
      <alignment horizontal="left"/>
    </xf>
    <xf numFmtId="0" fontId="15" fillId="8" borderId="10" xfId="0" applyFont="1" applyFill="1" applyBorder="1" applyAlignment="1">
      <alignment horizontal="left"/>
    </xf>
    <xf numFmtId="0" fontId="15" fillId="8" borderId="9" xfId="0" applyFont="1" applyFill="1" applyBorder="1" applyAlignment="1">
      <alignment horizontal="center"/>
    </xf>
    <xf numFmtId="0" fontId="15" fillId="8" borderId="10" xfId="0" applyFont="1" applyFill="1" applyBorder="1" applyAlignment="1">
      <alignment horizontal="center"/>
    </xf>
    <xf numFmtId="0" fontId="15" fillId="8" borderId="11" xfId="0" applyFont="1" applyFill="1" applyBorder="1" applyAlignment="1">
      <alignment horizontal="center"/>
    </xf>
    <xf numFmtId="0" fontId="15" fillId="2" borderId="1" xfId="0" applyFont="1" applyFill="1" applyBorder="1" applyAlignment="1">
      <alignment horizontal="center"/>
    </xf>
    <xf numFmtId="9" fontId="44" fillId="2" borderId="2" xfId="0" applyNumberFormat="1" applyFont="1" applyFill="1" applyBorder="1" applyAlignment="1">
      <alignment horizontal="center"/>
    </xf>
    <xf numFmtId="9" fontId="44" fillId="2" borderId="3" xfId="0" applyNumberFormat="1" applyFont="1" applyFill="1" applyBorder="1" applyAlignment="1">
      <alignment horizontal="center"/>
    </xf>
    <xf numFmtId="9" fontId="44" fillId="2" borderId="1" xfId="0" applyNumberFormat="1" applyFont="1" applyFill="1" applyBorder="1" applyAlignment="1">
      <alignment horizontal="center"/>
    </xf>
    <xf numFmtId="9" fontId="44" fillId="2" borderId="2" xfId="0" applyNumberFormat="1" applyFont="1" applyFill="1" applyBorder="1"/>
    <xf numFmtId="9" fontId="44" fillId="2" borderId="3" xfId="0" applyNumberFormat="1" applyFont="1" applyFill="1" applyBorder="1"/>
    <xf numFmtId="9" fontId="44" fillId="3" borderId="4" xfId="0" applyNumberFormat="1" applyFont="1" applyFill="1" applyBorder="1" applyAlignment="1">
      <alignment horizontal="center"/>
    </xf>
    <xf numFmtId="9" fontId="44" fillId="3" borderId="0" xfId="0" applyNumberFormat="1" applyFont="1" applyFill="1" applyAlignment="1">
      <alignment horizontal="center"/>
    </xf>
    <xf numFmtId="9" fontId="44" fillId="3" borderId="5" xfId="0" applyNumberFormat="1" applyFont="1" applyFill="1" applyBorder="1" applyAlignment="1">
      <alignment horizontal="center"/>
    </xf>
    <xf numFmtId="0" fontId="44" fillId="0" borderId="0" xfId="0" applyFont="1" applyAlignment="1">
      <alignment horizontal="left"/>
    </xf>
    <xf numFmtId="0" fontId="44" fillId="0" borderId="0" xfId="0" applyFont="1" applyAlignment="1">
      <alignment horizontal="center"/>
    </xf>
    <xf numFmtId="0" fontId="44" fillId="0" borderId="0" xfId="0" applyFont="1"/>
    <xf numFmtId="0" fontId="21" fillId="0" borderId="0" xfId="0" applyFont="1"/>
    <xf numFmtId="0" fontId="15" fillId="2" borderId="16" xfId="0" applyFont="1" applyFill="1" applyBorder="1" applyAlignment="1">
      <alignment horizontal="center"/>
    </xf>
    <xf numFmtId="0" fontId="15" fillId="2" borderId="16" xfId="0" applyFont="1" applyFill="1" applyBorder="1" applyAlignment="1">
      <alignment horizontal="center" wrapText="1"/>
    </xf>
    <xf numFmtId="0" fontId="15" fillId="0" borderId="0" xfId="0" applyFont="1" applyAlignment="1">
      <alignment horizontal="center"/>
    </xf>
    <xf numFmtId="0" fontId="15" fillId="0" borderId="0" xfId="0" applyFont="1"/>
    <xf numFmtId="0" fontId="15" fillId="0" borderId="0" xfId="0" applyFont="1" applyAlignment="1">
      <alignment horizontal="left" wrapText="1"/>
    </xf>
    <xf numFmtId="0" fontId="44" fillId="3" borderId="0" xfId="0" applyFont="1" applyFill="1" applyAlignment="1">
      <alignment horizontal="left"/>
    </xf>
    <xf numFmtId="9" fontId="44" fillId="3" borderId="17" xfId="0" applyNumberFormat="1" applyFont="1" applyFill="1" applyBorder="1" applyAlignment="1">
      <alignment horizontal="center"/>
    </xf>
    <xf numFmtId="9" fontId="0" fillId="0" borderId="0" xfId="0" applyNumberFormat="1" applyAlignment="1">
      <alignment horizontal="left"/>
    </xf>
    <xf numFmtId="0" fontId="0" fillId="0" borderId="0" xfId="0" applyAlignment="1">
      <alignment horizontal="center"/>
    </xf>
    <xf numFmtId="0" fontId="15" fillId="8" borderId="18" xfId="0" applyFont="1" applyFill="1" applyBorder="1"/>
    <xf numFmtId="9" fontId="15" fillId="8" borderId="18" xfId="0" applyNumberFormat="1" applyFont="1" applyFill="1" applyBorder="1" applyAlignment="1">
      <alignment horizontal="center"/>
    </xf>
    <xf numFmtId="0" fontId="15" fillId="3" borderId="12" xfId="0" applyFont="1" applyFill="1" applyBorder="1" applyAlignment="1">
      <alignment horizontal="left"/>
    </xf>
    <xf numFmtId="165" fontId="44" fillId="3" borderId="12" xfId="0" applyNumberFormat="1" applyFont="1" applyFill="1" applyBorder="1" applyAlignment="1">
      <alignment horizontal="center"/>
    </xf>
    <xf numFmtId="10" fontId="0" fillId="0" borderId="0" xfId="0" applyNumberFormat="1" applyAlignment="1">
      <alignment horizontal="left"/>
    </xf>
    <xf numFmtId="0" fontId="15" fillId="3" borderId="19" xfId="0" applyFont="1" applyFill="1" applyBorder="1" applyAlignment="1">
      <alignment horizontal="left"/>
    </xf>
    <xf numFmtId="165" fontId="44" fillId="3" borderId="19" xfId="0" applyNumberFormat="1" applyFont="1" applyFill="1" applyBorder="1" applyAlignment="1">
      <alignment horizontal="center"/>
    </xf>
    <xf numFmtId="0" fontId="15" fillId="9" borderId="0" xfId="0" applyFont="1" applyFill="1"/>
    <xf numFmtId="0" fontId="15" fillId="8" borderId="20" xfId="0" applyFont="1" applyFill="1" applyBorder="1"/>
    <xf numFmtId="3" fontId="15" fillId="8" borderId="21" xfId="0" applyNumberFormat="1" applyFont="1" applyFill="1" applyBorder="1" applyAlignment="1">
      <alignment horizontal="center"/>
    </xf>
    <xf numFmtId="3" fontId="15" fillId="8" borderId="20" xfId="0" applyNumberFormat="1" applyFont="1" applyFill="1" applyBorder="1" applyAlignment="1">
      <alignment horizontal="center"/>
    </xf>
    <xf numFmtId="0" fontId="15" fillId="3" borderId="0" xfId="0" applyFont="1" applyFill="1"/>
    <xf numFmtId="0" fontId="44" fillId="8" borderId="20" xfId="0" applyFont="1" applyFill="1" applyBorder="1"/>
    <xf numFmtId="0" fontId="22" fillId="2" borderId="7" xfId="0" applyFont="1" applyFill="1" applyBorder="1" applyAlignment="1">
      <alignment horizontal="left"/>
    </xf>
    <xf numFmtId="0" fontId="15" fillId="9" borderId="25" xfId="0" applyFont="1" applyFill="1" applyBorder="1"/>
    <xf numFmtId="0" fontId="15" fillId="9" borderId="22" xfId="0" applyFont="1" applyFill="1" applyBorder="1"/>
    <xf numFmtId="0" fontId="15" fillId="9" borderId="26" xfId="0" applyFont="1" applyFill="1" applyBorder="1"/>
    <xf numFmtId="0" fontId="15" fillId="3" borderId="17" xfId="0" applyFont="1" applyFill="1" applyBorder="1"/>
    <xf numFmtId="0" fontId="44" fillId="3" borderId="29" xfId="0" quotePrefix="1" applyFont="1" applyFill="1" applyBorder="1"/>
    <xf numFmtId="0" fontId="44" fillId="3" borderId="5" xfId="0" quotePrefix="1" applyFont="1" applyFill="1" applyBorder="1"/>
    <xf numFmtId="0" fontId="15" fillId="3" borderId="4" xfId="0" applyFont="1" applyFill="1" applyBorder="1"/>
    <xf numFmtId="0" fontId="44" fillId="3" borderId="29" xfId="0" applyFont="1" applyFill="1" applyBorder="1"/>
    <xf numFmtId="9" fontId="44" fillId="3" borderId="5" xfId="1" applyFont="1" applyFill="1" applyBorder="1" applyAlignment="1">
      <alignment horizontal="left"/>
    </xf>
    <xf numFmtId="0" fontId="44" fillId="3" borderId="29" xfId="0" applyFont="1" applyFill="1" applyBorder="1" applyAlignment="1">
      <alignment horizontal="left"/>
    </xf>
    <xf numFmtId="166" fontId="44" fillId="3" borderId="5" xfId="0" applyNumberFormat="1" applyFont="1" applyFill="1" applyBorder="1" applyAlignment="1">
      <alignment horizontal="left"/>
    </xf>
    <xf numFmtId="9" fontId="44" fillId="3" borderId="5" xfId="0" applyNumberFormat="1" applyFont="1" applyFill="1" applyBorder="1" applyAlignment="1">
      <alignment horizontal="left"/>
    </xf>
    <xf numFmtId="0" fontId="44" fillId="3" borderId="1" xfId="0" applyFont="1" applyFill="1" applyBorder="1"/>
    <xf numFmtId="0" fontId="44" fillId="3" borderId="2" xfId="0" applyFont="1" applyFill="1" applyBorder="1"/>
    <xf numFmtId="0" fontId="44" fillId="3" borderId="3" xfId="0" applyFont="1" applyFill="1" applyBorder="1"/>
    <xf numFmtId="0" fontId="47" fillId="10" borderId="12" xfId="0" applyFont="1" applyFill="1" applyBorder="1" applyAlignment="1" applyProtection="1">
      <alignment horizontal="left"/>
      <protection locked="0"/>
    </xf>
    <xf numFmtId="0" fontId="44" fillId="3" borderId="0" xfId="0" applyFont="1" applyFill="1"/>
    <xf numFmtId="0" fontId="44" fillId="3" borderId="5" xfId="0" applyFont="1" applyFill="1" applyBorder="1"/>
    <xf numFmtId="0" fontId="44" fillId="3" borderId="20" xfId="0" applyFont="1" applyFill="1" applyBorder="1" applyAlignment="1">
      <alignment horizontal="left"/>
    </xf>
    <xf numFmtId="166" fontId="47" fillId="5" borderId="12" xfId="0" applyNumberFormat="1" applyFont="1" applyFill="1" applyBorder="1" applyAlignment="1">
      <alignment horizontal="left"/>
    </xf>
    <xf numFmtId="0" fontId="15" fillId="3" borderId="38" xfId="0" applyFont="1" applyFill="1" applyBorder="1" applyAlignment="1">
      <alignment horizontal="left"/>
    </xf>
    <xf numFmtId="0" fontId="44" fillId="3" borderId="39" xfId="0" applyFont="1" applyFill="1" applyBorder="1" applyAlignment="1">
      <alignment horizontal="left"/>
    </xf>
    <xf numFmtId="9" fontId="44" fillId="3" borderId="40" xfId="0" applyNumberFormat="1" applyFont="1" applyFill="1" applyBorder="1" applyAlignment="1">
      <alignment horizontal="left"/>
    </xf>
    <xf numFmtId="166" fontId="44" fillId="3" borderId="40" xfId="0" applyNumberFormat="1" applyFont="1" applyFill="1" applyBorder="1" applyAlignment="1">
      <alignment horizontal="left"/>
    </xf>
    <xf numFmtId="9" fontId="47" fillId="5" borderId="12" xfId="0" applyNumberFormat="1" applyFont="1" applyFill="1" applyBorder="1" applyAlignment="1">
      <alignment horizontal="left"/>
    </xf>
    <xf numFmtId="0" fontId="15" fillId="3" borderId="4" xfId="0" applyFont="1" applyFill="1" applyBorder="1" applyAlignment="1">
      <alignment horizontal="left"/>
    </xf>
    <xf numFmtId="0" fontId="44" fillId="3" borderId="4" xfId="0" applyFont="1" applyFill="1" applyBorder="1"/>
    <xf numFmtId="2" fontId="47" fillId="5" borderId="12" xfId="0" applyNumberFormat="1" applyFont="1" applyFill="1" applyBorder="1" applyAlignment="1">
      <alignment horizontal="left"/>
    </xf>
    <xf numFmtId="0" fontId="44" fillId="3" borderId="7" xfId="0" applyFont="1" applyFill="1" applyBorder="1"/>
    <xf numFmtId="0" fontId="44" fillId="3" borderId="8" xfId="0" applyFont="1" applyFill="1" applyBorder="1"/>
    <xf numFmtId="0" fontId="15" fillId="3" borderId="41" xfId="0" applyFont="1" applyFill="1" applyBorder="1" applyAlignment="1">
      <alignment horizontal="left"/>
    </xf>
    <xf numFmtId="0" fontId="44" fillId="3" borderId="42" xfId="0" applyFont="1" applyFill="1" applyBorder="1" applyAlignment="1">
      <alignment horizontal="left"/>
    </xf>
    <xf numFmtId="9" fontId="44" fillId="3" borderId="43" xfId="0" applyNumberFormat="1" applyFont="1" applyFill="1" applyBorder="1" applyAlignment="1">
      <alignment horizontal="left"/>
    </xf>
    <xf numFmtId="166" fontId="44" fillId="3" borderId="43" xfId="0" applyNumberFormat="1" applyFont="1" applyFill="1" applyBorder="1" applyAlignment="1">
      <alignment horizontal="left"/>
    </xf>
    <xf numFmtId="0" fontId="50" fillId="0" borderId="0" xfId="2" applyFont="1"/>
    <xf numFmtId="0" fontId="15" fillId="2" borderId="12" xfId="0" applyFont="1" applyFill="1" applyBorder="1" applyAlignment="1">
      <alignment horizontal="left" wrapText="1"/>
    </xf>
    <xf numFmtId="0" fontId="15" fillId="2" borderId="12" xfId="0" applyFont="1" applyFill="1" applyBorder="1"/>
    <xf numFmtId="0" fontId="15" fillId="2" borderId="12" xfId="0" applyFont="1" applyFill="1" applyBorder="1" applyAlignment="1">
      <alignment horizontal="left" vertical="center" wrapText="1"/>
    </xf>
    <xf numFmtId="0" fontId="0" fillId="0" borderId="44" xfId="0" applyBorder="1" applyAlignment="1">
      <alignment horizontal="left" wrapText="1"/>
    </xf>
    <xf numFmtId="9" fontId="0" fillId="0" borderId="12" xfId="0" applyNumberFormat="1" applyBorder="1" applyAlignment="1">
      <alignment horizontal="left"/>
    </xf>
    <xf numFmtId="0" fontId="0" fillId="0" borderId="12" xfId="0" applyBorder="1" applyAlignment="1">
      <alignment horizontal="left"/>
    </xf>
    <xf numFmtId="165" fontId="44" fillId="0" borderId="12" xfId="0" applyNumberFormat="1" applyFont="1" applyBorder="1" applyAlignment="1">
      <alignment horizontal="left"/>
    </xf>
    <xf numFmtId="0" fontId="0" fillId="0" borderId="44" xfId="0" applyBorder="1" applyAlignment="1">
      <alignment horizontal="left"/>
    </xf>
    <xf numFmtId="0" fontId="22" fillId="2" borderId="45" xfId="0" applyFont="1" applyFill="1" applyBorder="1"/>
    <xf numFmtId="0" fontId="18" fillId="2" borderId="45" xfId="2" applyFont="1" applyFill="1" applyBorder="1" applyProtection="1">
      <protection locked="0"/>
    </xf>
    <xf numFmtId="0" fontId="44" fillId="2" borderId="45" xfId="0" applyFont="1" applyFill="1" applyBorder="1"/>
    <xf numFmtId="0" fontId="22" fillId="3" borderId="20" xfId="0" applyFont="1" applyFill="1" applyBorder="1"/>
    <xf numFmtId="0" fontId="18" fillId="3" borderId="20" xfId="2" applyFont="1" applyFill="1" applyBorder="1" applyAlignment="1" applyProtection="1">
      <protection locked="0"/>
    </xf>
    <xf numFmtId="0" fontId="44" fillId="3" borderId="20" xfId="0" applyFont="1" applyFill="1" applyBorder="1"/>
    <xf numFmtId="0" fontId="22" fillId="2" borderId="20" xfId="0" applyFont="1" applyFill="1" applyBorder="1"/>
    <xf numFmtId="0" fontId="18" fillId="2" borderId="20" xfId="2" applyFont="1" applyFill="1" applyBorder="1" applyProtection="1">
      <protection locked="0"/>
    </xf>
    <xf numFmtId="0" fontId="44" fillId="2" borderId="20" xfId="0" applyFont="1" applyFill="1" applyBorder="1"/>
    <xf numFmtId="0" fontId="18" fillId="3" borderId="20" xfId="2" applyFont="1" applyFill="1" applyBorder="1" applyProtection="1">
      <protection locked="0"/>
    </xf>
    <xf numFmtId="0" fontId="22" fillId="3" borderId="46" xfId="0" applyFont="1" applyFill="1" applyBorder="1"/>
    <xf numFmtId="0" fontId="18" fillId="3" borderId="46" xfId="2" applyFont="1" applyFill="1" applyBorder="1"/>
    <xf numFmtId="0" fontId="44" fillId="3" borderId="46" xfId="0" applyFont="1" applyFill="1" applyBorder="1"/>
    <xf numFmtId="0" fontId="31" fillId="0" borderId="0" xfId="0" applyFont="1"/>
    <xf numFmtId="0" fontId="56" fillId="0" borderId="0" xfId="0" applyFont="1"/>
    <xf numFmtId="0" fontId="6" fillId="3" borderId="20"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3" borderId="20" xfId="0" applyFont="1" applyFill="1" applyBorder="1"/>
    <xf numFmtId="0" fontId="6" fillId="2" borderId="46" xfId="0" applyFont="1" applyFill="1" applyBorder="1" applyAlignment="1">
      <alignment horizontal="left" vertical="center" wrapText="1"/>
    </xf>
    <xf numFmtId="0" fontId="6" fillId="2" borderId="0" xfId="0" applyFont="1" applyFill="1" applyAlignment="1">
      <alignment horizontal="left"/>
    </xf>
    <xf numFmtId="164" fontId="37" fillId="2" borderId="0" xfId="0" applyNumberFormat="1" applyFont="1" applyFill="1" applyAlignment="1">
      <alignment horizontal="center" vertical="center"/>
    </xf>
    <xf numFmtId="0" fontId="0" fillId="2" borderId="0" xfId="0" applyFill="1"/>
    <xf numFmtId="0" fontId="0" fillId="2" borderId="1" xfId="0" applyFill="1" applyBorder="1"/>
    <xf numFmtId="0" fontId="16" fillId="2" borderId="2" xfId="0" applyFont="1" applyFill="1" applyBorder="1"/>
    <xf numFmtId="0" fontId="18" fillId="2" borderId="3" xfId="0" applyFont="1" applyFill="1" applyBorder="1" applyAlignment="1">
      <alignment horizontal="center" vertical="center" wrapText="1"/>
    </xf>
    <xf numFmtId="0" fontId="19" fillId="2" borderId="0" xfId="0" applyFont="1" applyFill="1"/>
    <xf numFmtId="0" fontId="21" fillId="2" borderId="0" xfId="0" applyFont="1" applyFill="1" applyAlignment="1">
      <alignment horizontal="left"/>
    </xf>
    <xf numFmtId="0" fontId="22" fillId="2" borderId="0" xfId="0" applyFont="1" applyFill="1" applyAlignment="1">
      <alignment horizontal="center"/>
    </xf>
    <xf numFmtId="0" fontId="23" fillId="2" borderId="0" xfId="0" applyFont="1" applyFill="1"/>
    <xf numFmtId="0" fontId="24" fillId="2" borderId="0" xfId="0" applyFont="1" applyFill="1" applyAlignment="1">
      <alignment horizontal="right" vertical="top"/>
    </xf>
    <xf numFmtId="0" fontId="24" fillId="2" borderId="0" xfId="0" applyFont="1" applyFill="1" applyAlignment="1" applyProtection="1">
      <alignment horizontal="right" vertical="top"/>
      <protection locked="0"/>
    </xf>
    <xf numFmtId="0" fontId="26" fillId="2" borderId="0" xfId="0" applyFont="1" applyFill="1" applyAlignment="1">
      <alignment horizontal="center"/>
    </xf>
    <xf numFmtId="0" fontId="27" fillId="2" borderId="0" xfId="0" applyFont="1" applyFill="1" applyAlignment="1">
      <alignment horizontal="left" vertical="top"/>
    </xf>
    <xf numFmtId="0" fontId="28" fillId="2" borderId="0" xfId="0" applyFont="1" applyFill="1"/>
    <xf numFmtId="0" fontId="29" fillId="2" borderId="0" xfId="0" applyFont="1" applyFill="1" applyAlignment="1" applyProtection="1">
      <alignment horizontal="center"/>
      <protection locked="0"/>
    </xf>
    <xf numFmtId="0" fontId="28" fillId="2" borderId="0" xfId="0" applyFont="1" applyFill="1" applyAlignment="1" applyProtection="1">
      <alignment horizontal="center"/>
      <protection locked="0"/>
    </xf>
    <xf numFmtId="0" fontId="28" fillId="2" borderId="0" xfId="0" applyFont="1" applyFill="1" applyAlignment="1">
      <alignment horizontal="center"/>
    </xf>
    <xf numFmtId="0" fontId="30" fillId="2" borderId="0" xfId="0" applyFont="1" applyFill="1" applyAlignment="1">
      <alignment horizontal="right" vertical="top"/>
    </xf>
    <xf numFmtId="0" fontId="30" fillId="2" borderId="0" xfId="0" applyFont="1" applyFill="1" applyAlignment="1" applyProtection="1">
      <alignment horizontal="right" vertical="top"/>
      <protection locked="0"/>
    </xf>
    <xf numFmtId="0" fontId="31" fillId="2" borderId="0" xfId="0" applyFont="1" applyFill="1" applyAlignment="1" applyProtection="1">
      <alignment horizontal="left"/>
      <protection locked="0"/>
    </xf>
    <xf numFmtId="1" fontId="28" fillId="2" borderId="0" xfId="0" quotePrefix="1" applyNumberFormat="1" applyFont="1" applyFill="1" applyAlignment="1" applyProtection="1">
      <alignment horizontal="center"/>
      <protection locked="0"/>
    </xf>
    <xf numFmtId="0" fontId="28" fillId="2" borderId="0" xfId="0" quotePrefix="1" applyFont="1" applyFill="1" applyAlignment="1" applyProtection="1">
      <alignment horizontal="center"/>
      <protection locked="0"/>
    </xf>
    <xf numFmtId="0" fontId="26" fillId="2" borderId="0" xfId="0" applyFont="1" applyFill="1" applyAlignment="1">
      <alignment horizontal="left"/>
    </xf>
    <xf numFmtId="0" fontId="28" fillId="2" borderId="0" xfId="0" quotePrefix="1" applyFont="1" applyFill="1" applyAlignment="1">
      <alignment horizontal="center"/>
    </xf>
    <xf numFmtId="0" fontId="31" fillId="2" borderId="0" xfId="0" applyFont="1" applyFill="1" applyAlignment="1">
      <alignment horizontal="center"/>
    </xf>
    <xf numFmtId="0" fontId="31" fillId="2" borderId="0" xfId="0" applyFont="1" applyFill="1" applyAlignment="1">
      <alignment horizontal="left"/>
    </xf>
    <xf numFmtId="0" fontId="33" fillId="2" borderId="0" xfId="0" applyFont="1" applyFill="1"/>
    <xf numFmtId="0" fontId="0" fillId="2" borderId="2" xfId="0" applyFill="1" applyBorder="1"/>
    <xf numFmtId="0" fontId="0" fillId="2" borderId="3" xfId="0" applyFill="1" applyBorder="1"/>
    <xf numFmtId="0" fontId="33" fillId="2" borderId="0" xfId="0" applyFont="1" applyFill="1" applyAlignment="1">
      <alignment horizontal="center"/>
    </xf>
    <xf numFmtId="164" fontId="31" fillId="2" borderId="0" xfId="0" applyNumberFormat="1" applyFont="1" applyFill="1" applyAlignment="1">
      <alignment horizontal="center"/>
    </xf>
    <xf numFmtId="1" fontId="33" fillId="2" borderId="0" xfId="0" applyNumberFormat="1" applyFont="1" applyFill="1"/>
    <xf numFmtId="164" fontId="28" fillId="2" borderId="0" xfId="0" quotePrefix="1" applyNumberFormat="1" applyFont="1" applyFill="1" applyAlignment="1">
      <alignment horizontal="center"/>
    </xf>
    <xf numFmtId="0" fontId="34" fillId="2" borderId="0" xfId="0" applyFont="1" applyFill="1" applyAlignment="1">
      <alignment horizontal="center"/>
    </xf>
    <xf numFmtId="164" fontId="35" fillId="2" borderId="0" xfId="0" applyNumberFormat="1" applyFont="1" applyFill="1" applyAlignment="1">
      <alignment horizontal="center"/>
    </xf>
    <xf numFmtId="164" fontId="36" fillId="2" borderId="0" xfId="0" applyNumberFormat="1" applyFont="1" applyFill="1" applyAlignment="1">
      <alignment horizontal="center"/>
    </xf>
    <xf numFmtId="164" fontId="38" fillId="2" borderId="0" xfId="0" applyNumberFormat="1" applyFont="1" applyFill="1" applyAlignment="1">
      <alignment horizontal="center" vertical="center"/>
    </xf>
    <xf numFmtId="0" fontId="39" fillId="2" borderId="0" xfId="0" applyFont="1" applyFill="1"/>
    <xf numFmtId="164" fontId="40" fillId="2" borderId="0" xfId="0" applyNumberFormat="1" applyFont="1" applyFill="1" applyAlignment="1">
      <alignment horizontal="center" vertical="center"/>
    </xf>
    <xf numFmtId="0" fontId="28" fillId="2" borderId="0" xfId="0" applyFont="1" applyFill="1" applyAlignment="1">
      <alignment horizontal="right"/>
    </xf>
    <xf numFmtId="0" fontId="17" fillId="2" borderId="0" xfId="0" applyFont="1" applyFill="1" applyAlignment="1" applyProtection="1">
      <alignment horizontal="center"/>
      <protection locked="0"/>
    </xf>
    <xf numFmtId="2" fontId="25" fillId="2" borderId="0" xfId="0" applyNumberFormat="1" applyFont="1" applyFill="1" applyAlignment="1" applyProtection="1">
      <alignment horizontal="center"/>
      <protection locked="0"/>
    </xf>
    <xf numFmtId="164" fontId="37" fillId="2" borderId="0" xfId="0" applyNumberFormat="1" applyFont="1" applyFill="1" applyAlignment="1">
      <alignment horizontal="center"/>
    </xf>
    <xf numFmtId="0" fontId="29" fillId="2" borderId="0" xfId="0" applyFont="1" applyFill="1" applyAlignment="1">
      <alignment horizontal="center"/>
    </xf>
    <xf numFmtId="0" fontId="29" fillId="2" borderId="0" xfId="0" applyFont="1" applyFill="1"/>
    <xf numFmtId="0" fontId="20" fillId="2" borderId="0" xfId="0" applyFont="1" applyFill="1" applyAlignment="1">
      <alignment horizontal="left" vertical="center" wrapText="1"/>
    </xf>
    <xf numFmtId="0" fontId="25" fillId="2" borderId="0" xfId="0" applyFont="1" applyFill="1" applyAlignment="1" applyProtection="1">
      <alignment horizontal="center"/>
      <protection locked="0"/>
    </xf>
    <xf numFmtId="0" fontId="27" fillId="2" borderId="0" xfId="0" applyFont="1" applyFill="1" applyAlignment="1">
      <alignment vertical="top"/>
    </xf>
    <xf numFmtId="0" fontId="7" fillId="2" borderId="1" xfId="0" applyFont="1" applyFill="1" applyBorder="1" applyAlignment="1">
      <alignment horizontal="center"/>
    </xf>
    <xf numFmtId="0" fontId="7" fillId="2" borderId="2" xfId="0" applyFont="1" applyFill="1" applyBorder="1" applyAlignment="1">
      <alignment horizontal="center"/>
    </xf>
    <xf numFmtId="0" fontId="7" fillId="2" borderId="3" xfId="0" applyFont="1" applyFill="1" applyBorder="1" applyAlignment="1">
      <alignment horizontal="center"/>
    </xf>
    <xf numFmtId="164" fontId="42" fillId="2" borderId="0" xfId="0" applyNumberFormat="1" applyFont="1" applyFill="1" applyAlignment="1">
      <alignment horizontal="center"/>
    </xf>
    <xf numFmtId="0" fontId="31" fillId="2" borderId="0" xfId="0" applyFont="1" applyFill="1" applyAlignment="1">
      <alignment horizontal="right"/>
    </xf>
    <xf numFmtId="0" fontId="22" fillId="2" borderId="0" xfId="0" applyFont="1" applyFill="1" applyAlignment="1">
      <alignment horizontal="right"/>
    </xf>
    <xf numFmtId="2" fontId="15" fillId="2" borderId="12" xfId="0" applyNumberFormat="1" applyFont="1" applyFill="1" applyBorder="1"/>
    <xf numFmtId="2" fontId="0" fillId="0" borderId="12" xfId="0" applyNumberFormat="1" applyBorder="1" applyAlignment="1">
      <alignment horizontal="left"/>
    </xf>
    <xf numFmtId="2" fontId="0" fillId="0" borderId="0" xfId="0" applyNumberFormat="1"/>
    <xf numFmtId="2" fontId="47" fillId="10" borderId="12" xfId="0" applyNumberFormat="1" applyFont="1" applyFill="1" applyBorder="1" applyAlignment="1" applyProtection="1">
      <alignment horizontal="left"/>
      <protection locked="0"/>
    </xf>
    <xf numFmtId="2" fontId="26" fillId="2" borderId="0" xfId="0" applyNumberFormat="1" applyFont="1" applyFill="1" applyAlignment="1">
      <alignment horizontal="right"/>
    </xf>
    <xf numFmtId="2" fontId="41" fillId="2" borderId="15" xfId="0" applyNumberFormat="1" applyFont="1" applyFill="1" applyBorder="1" applyAlignment="1" applyProtection="1">
      <alignment horizontal="right"/>
      <protection locked="0"/>
    </xf>
    <xf numFmtId="164" fontId="60" fillId="7" borderId="12" xfId="0" applyNumberFormat="1" applyFont="1" applyFill="1" applyBorder="1" applyAlignment="1">
      <alignment horizontal="center"/>
    </xf>
    <xf numFmtId="1" fontId="60" fillId="7" borderId="12" xfId="0" applyNumberFormat="1" applyFont="1" applyFill="1" applyBorder="1" applyAlignment="1">
      <alignment horizontal="center"/>
    </xf>
    <xf numFmtId="165" fontId="60" fillId="7" borderId="12" xfId="0" applyNumberFormat="1" applyFont="1" applyFill="1" applyBorder="1" applyAlignment="1">
      <alignment horizontal="center"/>
    </xf>
    <xf numFmtId="3" fontId="60" fillId="7" borderId="12" xfId="0" applyNumberFormat="1" applyFont="1" applyFill="1" applyBorder="1" applyAlignment="1">
      <alignment horizontal="center"/>
    </xf>
    <xf numFmtId="0" fontId="47" fillId="3" borderId="0" xfId="0" applyFont="1" applyFill="1"/>
    <xf numFmtId="0" fontId="3" fillId="2" borderId="1" xfId="0" applyFont="1" applyFill="1" applyBorder="1" applyAlignment="1">
      <alignment horizontal="left"/>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0" fillId="2" borderId="0" xfId="0" applyFill="1" applyAlignment="1">
      <alignment horizontal="left"/>
    </xf>
    <xf numFmtId="0" fontId="0" fillId="2" borderId="5" xfId="0" applyFill="1" applyBorder="1" applyAlignment="1">
      <alignment horizontal="left"/>
    </xf>
    <xf numFmtId="0" fontId="0" fillId="2" borderId="0" xfId="0" applyFill="1" applyAlignment="1">
      <alignment wrapText="1"/>
    </xf>
    <xf numFmtId="0" fontId="13" fillId="2" borderId="0" xfId="0" applyFont="1" applyFill="1" applyAlignment="1">
      <alignment wrapText="1"/>
    </xf>
    <xf numFmtId="0" fontId="6" fillId="3" borderId="1" xfId="0" applyFont="1" applyFill="1" applyBorder="1" applyAlignment="1">
      <alignment horizontal="left" vertical="top" wrapText="1"/>
    </xf>
    <xf numFmtId="0" fontId="9" fillId="3" borderId="2" xfId="0" applyFont="1" applyFill="1" applyBorder="1" applyAlignment="1">
      <alignment horizontal="left" vertical="top"/>
    </xf>
    <xf numFmtId="0" fontId="9" fillId="3" borderId="3" xfId="0" applyFont="1" applyFill="1" applyBorder="1" applyAlignment="1">
      <alignment horizontal="left" vertical="top"/>
    </xf>
    <xf numFmtId="0" fontId="9" fillId="3" borderId="4" xfId="0" applyFont="1" applyFill="1" applyBorder="1" applyAlignment="1">
      <alignment horizontal="left" vertical="top"/>
    </xf>
    <xf numFmtId="0" fontId="9" fillId="3" borderId="0" xfId="0" applyFont="1" applyFill="1" applyAlignment="1">
      <alignment horizontal="left" vertical="top"/>
    </xf>
    <xf numFmtId="0" fontId="9" fillId="3" borderId="5" xfId="0" applyFont="1" applyFill="1" applyBorder="1" applyAlignment="1">
      <alignment horizontal="left" vertical="top"/>
    </xf>
    <xf numFmtId="0" fontId="9" fillId="3" borderId="6" xfId="0" applyFont="1" applyFill="1" applyBorder="1" applyAlignment="1">
      <alignment horizontal="left" vertical="top"/>
    </xf>
    <xf numFmtId="0" fontId="9" fillId="3" borderId="7" xfId="0" applyFont="1" applyFill="1" applyBorder="1" applyAlignment="1">
      <alignment horizontal="left" vertical="top"/>
    </xf>
    <xf numFmtId="0" fontId="9" fillId="3" borderId="8" xfId="0" applyFont="1" applyFill="1" applyBorder="1" applyAlignment="1">
      <alignment horizontal="left" vertical="top"/>
    </xf>
    <xf numFmtId="0" fontId="22" fillId="11" borderId="1" xfId="0" applyFont="1" applyFill="1" applyBorder="1" applyAlignment="1">
      <alignment horizontal="center" vertical="top" wrapText="1"/>
    </xf>
    <xf numFmtId="0" fontId="22" fillId="11" borderId="3" xfId="0" applyFont="1" applyFill="1" applyBorder="1" applyAlignment="1">
      <alignment horizontal="center" vertical="top" wrapText="1"/>
    </xf>
    <xf numFmtId="0" fontId="0" fillId="11" borderId="6" xfId="0" applyFill="1" applyBorder="1" applyAlignment="1">
      <alignment horizontal="center" vertical="top" wrapText="1"/>
    </xf>
    <xf numFmtId="0" fontId="0" fillId="11" borderId="8" xfId="0" applyFill="1" applyBorder="1" applyAlignment="1">
      <alignment horizontal="center" vertical="top" wrapText="1"/>
    </xf>
    <xf numFmtId="0" fontId="0" fillId="2" borderId="4" xfId="0" applyFill="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4" fillId="2" borderId="4" xfId="0" applyFont="1" applyFill="1" applyBorder="1" applyAlignment="1">
      <alignment horizontal="center" wrapText="1"/>
    </xf>
    <xf numFmtId="0" fontId="4" fillId="2" borderId="0" xfId="0" applyFont="1" applyFill="1" applyAlignment="1">
      <alignment horizontal="center" wrapText="1"/>
    </xf>
    <xf numFmtId="0" fontId="4" fillId="2" borderId="5" xfId="0" applyFont="1" applyFill="1" applyBorder="1" applyAlignment="1">
      <alignment horizontal="center" wrapText="1"/>
    </xf>
    <xf numFmtId="0" fontId="3" fillId="2" borderId="4" xfId="0" applyFont="1" applyFill="1" applyBorder="1" applyAlignment="1">
      <alignment horizontal="left" vertical="top" wrapText="1"/>
    </xf>
    <xf numFmtId="0" fontId="3" fillId="2" borderId="0" xfId="0" applyFont="1" applyFill="1" applyAlignment="1">
      <alignment horizontal="left" vertical="top" wrapText="1"/>
    </xf>
    <xf numFmtId="0" fontId="3" fillId="2" borderId="5" xfId="0" applyFont="1" applyFill="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15" fillId="2" borderId="2" xfId="0" applyFont="1" applyFill="1" applyBorder="1" applyAlignment="1">
      <alignment horizontal="center" vertical="center"/>
    </xf>
    <xf numFmtId="0" fontId="15" fillId="2" borderId="0" xfId="0" applyFont="1" applyFill="1" applyAlignment="1">
      <alignment horizontal="center" vertical="center"/>
    </xf>
    <xf numFmtId="0" fontId="0" fillId="0" borderId="7" xfId="0" applyBorder="1" applyAlignment="1">
      <alignment horizontal="center" vertical="center"/>
    </xf>
    <xf numFmtId="0" fontId="15" fillId="2" borderId="2" xfId="0" applyFont="1" applyFill="1" applyBorder="1" applyAlignment="1">
      <alignment horizontal="left" vertical="center"/>
    </xf>
    <xf numFmtId="0" fontId="2" fillId="2" borderId="0" xfId="0" applyFont="1" applyFill="1" applyAlignment="1">
      <alignment horizontal="left" vertical="center"/>
    </xf>
    <xf numFmtId="0" fontId="15" fillId="3" borderId="2" xfId="0" applyFont="1" applyFill="1" applyBorder="1" applyAlignment="1">
      <alignment horizontal="left" vertical="center"/>
    </xf>
    <xf numFmtId="0" fontId="15" fillId="3" borderId="0" xfId="0" applyFont="1" applyFill="1" applyAlignment="1">
      <alignment horizontal="left" vertical="center"/>
    </xf>
    <xf numFmtId="0" fontId="2" fillId="3" borderId="0" xfId="0" applyFont="1" applyFill="1" applyAlignment="1">
      <alignment horizontal="left" vertical="center"/>
    </xf>
    <xf numFmtId="0" fontId="14" fillId="0" borderId="0" xfId="0" applyFont="1" applyAlignment="1">
      <alignment horizontal="left"/>
    </xf>
    <xf numFmtId="0" fontId="15" fillId="2" borderId="2" xfId="0" applyFont="1" applyFill="1" applyBorder="1" applyAlignment="1">
      <alignment horizontal="left" vertical="top" wrapText="1"/>
    </xf>
    <xf numFmtId="0" fontId="2" fillId="0" borderId="0" xfId="0" applyFont="1" applyAlignment="1">
      <alignment horizontal="left" vertical="top" wrapText="1"/>
    </xf>
    <xf numFmtId="0" fontId="15" fillId="3" borderId="2" xfId="0" applyFont="1" applyFill="1" applyBorder="1" applyAlignment="1">
      <alignment horizontal="left" vertical="top" wrapText="1"/>
    </xf>
    <xf numFmtId="0" fontId="17" fillId="2" borderId="2" xfId="0" applyFont="1" applyFill="1" applyBorder="1" applyAlignment="1">
      <alignment horizontal="center" vertical="center" wrapText="1"/>
    </xf>
    <xf numFmtId="0" fontId="17" fillId="2" borderId="0" xfId="0" applyFont="1" applyFill="1" applyAlignment="1">
      <alignment horizontal="center" vertical="center" wrapText="1"/>
    </xf>
    <xf numFmtId="0" fontId="20" fillId="5" borderId="12" xfId="0" applyFont="1" applyFill="1" applyBorder="1" applyAlignment="1">
      <alignment horizontal="left" vertical="center" wrapText="1"/>
    </xf>
    <xf numFmtId="0" fontId="27" fillId="2" borderId="0" xfId="0" applyFont="1" applyFill="1" applyAlignment="1">
      <alignment horizontal="left" vertical="top"/>
    </xf>
    <xf numFmtId="0" fontId="6" fillId="4" borderId="10" xfId="0" applyFont="1" applyFill="1" applyBorder="1" applyAlignment="1">
      <alignment horizontal="left"/>
    </xf>
    <xf numFmtId="0" fontId="28" fillId="2" borderId="0" xfId="0" applyFont="1" applyFill="1" applyAlignment="1">
      <alignment horizontal="right"/>
    </xf>
    <xf numFmtId="0" fontId="28" fillId="2" borderId="0" xfId="0" applyFont="1" applyFill="1" applyAlignment="1">
      <alignment horizontal="right" vertical="top"/>
    </xf>
    <xf numFmtId="0" fontId="15" fillId="2" borderId="0" xfId="0" applyFont="1" applyFill="1" applyAlignment="1">
      <alignment horizontal="right"/>
    </xf>
    <xf numFmtId="0" fontId="22" fillId="2" borderId="0" xfId="0" applyFont="1" applyFill="1" applyAlignment="1">
      <alignment horizontal="right"/>
    </xf>
    <xf numFmtId="164" fontId="40" fillId="2" borderId="0" xfId="0" applyNumberFormat="1" applyFont="1" applyFill="1" applyAlignment="1">
      <alignment horizontal="center" vertical="center"/>
    </xf>
    <xf numFmtId="0" fontId="40" fillId="0" borderId="0" xfId="0" applyFont="1" applyAlignment="1">
      <alignment horizontal="center" vertical="center"/>
    </xf>
    <xf numFmtId="0" fontId="7" fillId="4" borderId="9" xfId="0" applyFont="1" applyFill="1" applyBorder="1" applyAlignment="1">
      <alignment horizontal="center"/>
    </xf>
    <xf numFmtId="0" fontId="7" fillId="4" borderId="10" xfId="0" applyFont="1" applyFill="1" applyBorder="1" applyAlignment="1">
      <alignment horizontal="center"/>
    </xf>
    <xf numFmtId="0" fontId="7" fillId="4" borderId="11" xfId="0" applyFont="1" applyFill="1" applyBorder="1" applyAlignment="1">
      <alignment horizontal="center"/>
    </xf>
    <xf numFmtId="164" fontId="60" fillId="7" borderId="44" xfId="0" applyNumberFormat="1" applyFont="1" applyFill="1" applyBorder="1" applyAlignment="1">
      <alignment horizontal="center" vertical="center"/>
    </xf>
    <xf numFmtId="164" fontId="60" fillId="7" borderId="20" xfId="0" applyNumberFormat="1" applyFont="1" applyFill="1" applyBorder="1" applyAlignment="1">
      <alignment horizontal="center" vertical="center"/>
    </xf>
    <xf numFmtId="164" fontId="60" fillId="7" borderId="47" xfId="0" applyNumberFormat="1" applyFont="1" applyFill="1" applyBorder="1" applyAlignment="1">
      <alignment horizontal="center" vertical="center"/>
    </xf>
    <xf numFmtId="0" fontId="43" fillId="0" borderId="7" xfId="0" applyFont="1" applyBorder="1" applyAlignment="1">
      <alignment horizontal="left"/>
    </xf>
    <xf numFmtId="0" fontId="28" fillId="2" borderId="10" xfId="0" applyFont="1" applyFill="1" applyBorder="1" applyAlignment="1">
      <alignment horizontal="left"/>
    </xf>
    <xf numFmtId="0" fontId="15" fillId="8" borderId="4" xfId="0" applyFont="1" applyFill="1" applyBorder="1" applyAlignment="1">
      <alignment horizontal="center"/>
    </xf>
    <xf numFmtId="0" fontId="15" fillId="8" borderId="0" xfId="0" applyFont="1" applyFill="1" applyAlignment="1">
      <alignment horizontal="center"/>
    </xf>
    <xf numFmtId="0" fontId="15" fillId="8" borderId="5" xfId="0" applyFont="1" applyFill="1" applyBorder="1" applyAlignment="1">
      <alignment horizontal="center"/>
    </xf>
    <xf numFmtId="0" fontId="14" fillId="0" borderId="7" xfId="0" applyFont="1" applyBorder="1" applyAlignment="1">
      <alignment horizontal="left"/>
    </xf>
    <xf numFmtId="0" fontId="0" fillId="2" borderId="10" xfId="0" applyFill="1" applyBorder="1" applyAlignment="1">
      <alignment horizontal="left"/>
    </xf>
    <xf numFmtId="0" fontId="15" fillId="9" borderId="4" xfId="0" applyFont="1" applyFill="1" applyBorder="1" applyAlignment="1">
      <alignment horizontal="center"/>
    </xf>
    <xf numFmtId="0" fontId="15" fillId="9" borderId="0" xfId="0" applyFont="1" applyFill="1" applyAlignment="1">
      <alignment horizontal="center"/>
    </xf>
    <xf numFmtId="0" fontId="48" fillId="11" borderId="33" xfId="0" applyFont="1" applyFill="1" applyBorder="1" applyAlignment="1">
      <alignment horizontal="left" vertical="center" wrapText="1"/>
    </xf>
    <xf numFmtId="0" fontId="49" fillId="11" borderId="14" xfId="0" applyFont="1" applyFill="1" applyBorder="1" applyAlignment="1">
      <alignment horizontal="left" vertical="center" wrapText="1"/>
    </xf>
    <xf numFmtId="0" fontId="49" fillId="11" borderId="34" xfId="0" applyFont="1" applyFill="1" applyBorder="1" applyAlignment="1">
      <alignment horizontal="left" vertical="center" wrapText="1"/>
    </xf>
    <xf numFmtId="0" fontId="49" fillId="11" borderId="15" xfId="0" applyFont="1" applyFill="1" applyBorder="1" applyAlignment="1">
      <alignment horizontal="left" vertical="center" wrapText="1"/>
    </xf>
    <xf numFmtId="0" fontId="49" fillId="11" borderId="0" xfId="0" applyFont="1" applyFill="1" applyAlignment="1">
      <alignment horizontal="left" vertical="center" wrapText="1"/>
    </xf>
    <xf numFmtId="0" fontId="49" fillId="11" borderId="13" xfId="0" applyFont="1" applyFill="1" applyBorder="1" applyAlignment="1">
      <alignment horizontal="left" vertical="center" wrapText="1"/>
    </xf>
    <xf numFmtId="0" fontId="0" fillId="11" borderId="35" xfId="0" applyFill="1" applyBorder="1" applyAlignment="1">
      <alignment horizontal="left" vertical="center" wrapText="1"/>
    </xf>
    <xf numFmtId="0" fontId="0" fillId="11" borderId="36" xfId="0" applyFill="1" applyBorder="1" applyAlignment="1">
      <alignment horizontal="left" vertical="center" wrapText="1"/>
    </xf>
    <xf numFmtId="0" fontId="0" fillId="11" borderId="37" xfId="0" applyFill="1" applyBorder="1" applyAlignment="1">
      <alignment horizontal="left" vertical="center" wrapText="1"/>
    </xf>
    <xf numFmtId="0" fontId="15" fillId="3" borderId="4" xfId="0" applyFont="1" applyFill="1" applyBorder="1" applyAlignment="1">
      <alignment horizontal="left" vertical="center" wrapText="1"/>
    </xf>
    <xf numFmtId="0" fontId="0" fillId="3" borderId="4" xfId="0" applyFill="1" applyBorder="1" applyAlignment="1">
      <alignment horizontal="left" vertical="center" wrapText="1"/>
    </xf>
    <xf numFmtId="0" fontId="0" fillId="3" borderId="6" xfId="0" applyFill="1" applyBorder="1" applyAlignment="1">
      <alignment horizontal="left" vertical="center" wrapText="1"/>
    </xf>
    <xf numFmtId="0" fontId="22" fillId="2" borderId="6" xfId="0" applyFont="1" applyFill="1" applyBorder="1" applyAlignment="1">
      <alignment horizontal="center"/>
    </xf>
    <xf numFmtId="0" fontId="22" fillId="2" borderId="8" xfId="0" applyFont="1" applyFill="1" applyBorder="1" applyAlignment="1">
      <alignment horizontal="center"/>
    </xf>
    <xf numFmtId="0" fontId="15" fillId="10" borderId="22" xfId="0" applyFont="1" applyFill="1" applyBorder="1" applyAlignment="1">
      <alignment horizontal="center" vertical="center" wrapText="1"/>
    </xf>
    <xf numFmtId="0" fontId="15" fillId="10" borderId="23" xfId="0" applyFont="1" applyFill="1" applyBorder="1" applyAlignment="1">
      <alignment horizontal="center" vertical="center"/>
    </xf>
    <xf numFmtId="0" fontId="15" fillId="10" borderId="24" xfId="0" applyFont="1" applyFill="1" applyBorder="1" applyAlignment="1">
      <alignment horizontal="center" vertical="center"/>
    </xf>
    <xf numFmtId="0" fontId="15" fillId="10" borderId="27" xfId="0" applyFont="1" applyFill="1" applyBorder="1" applyAlignment="1">
      <alignment horizontal="center" vertical="center"/>
    </xf>
    <xf numFmtId="0" fontId="15" fillId="10" borderId="12" xfId="0" applyFont="1" applyFill="1" applyBorder="1" applyAlignment="1">
      <alignment horizontal="center" vertical="center"/>
    </xf>
    <xf numFmtId="0" fontId="15" fillId="10" borderId="28" xfId="0" applyFont="1" applyFill="1" applyBorder="1" applyAlignment="1">
      <alignment horizontal="center" vertical="center"/>
    </xf>
    <xf numFmtId="0" fontId="15" fillId="10" borderId="30" xfId="0" applyFont="1" applyFill="1" applyBorder="1" applyAlignment="1">
      <alignment horizontal="center" vertical="center"/>
    </xf>
    <xf numFmtId="0" fontId="15" fillId="10" borderId="31" xfId="0" applyFont="1" applyFill="1" applyBorder="1" applyAlignment="1">
      <alignment horizontal="center" vertical="center"/>
    </xf>
    <xf numFmtId="0" fontId="15" fillId="10" borderId="32" xfId="0" applyFont="1" applyFill="1" applyBorder="1" applyAlignment="1">
      <alignment horizontal="center" vertical="center"/>
    </xf>
    <xf numFmtId="0" fontId="61" fillId="0" borderId="0" xfId="0" applyFont="1" applyAlignment="1">
      <alignment horizontal="left"/>
    </xf>
    <xf numFmtId="0" fontId="53" fillId="3" borderId="36" xfId="0" applyFont="1" applyFill="1" applyBorder="1" applyAlignment="1">
      <alignment horizontal="left"/>
    </xf>
    <xf numFmtId="0" fontId="15" fillId="3" borderId="36" xfId="0" applyFont="1" applyFill="1" applyBorder="1" applyAlignment="1">
      <alignment horizontal="left"/>
    </xf>
    <xf numFmtId="0" fontId="51" fillId="2" borderId="2" xfId="0" applyFont="1" applyFill="1" applyBorder="1" applyAlignment="1">
      <alignment horizontal="left"/>
    </xf>
    <xf numFmtId="0" fontId="52" fillId="2" borderId="2" xfId="0" applyFont="1" applyFill="1" applyBorder="1" applyAlignment="1">
      <alignment horizontal="left"/>
    </xf>
    <xf numFmtId="0" fontId="53" fillId="2" borderId="0" xfId="0" applyFont="1" applyFill="1" applyAlignment="1">
      <alignment horizontal="left"/>
    </xf>
    <xf numFmtId="0" fontId="15" fillId="2" borderId="0" xfId="0" applyFont="1" applyFill="1" applyAlignment="1">
      <alignment horizontal="left"/>
    </xf>
    <xf numFmtId="0" fontId="41" fillId="2" borderId="36" xfId="0" applyFont="1" applyFill="1" applyBorder="1" applyAlignment="1">
      <alignment horizontal="left"/>
    </xf>
    <xf numFmtId="0" fontId="51" fillId="3" borderId="14" xfId="0" applyFont="1" applyFill="1" applyBorder="1" applyAlignment="1">
      <alignment horizontal="left"/>
    </xf>
    <xf numFmtId="0" fontId="52" fillId="3" borderId="14" xfId="0" applyFont="1" applyFill="1" applyBorder="1" applyAlignment="1">
      <alignment horizontal="left"/>
    </xf>
    <xf numFmtId="0" fontId="51" fillId="2" borderId="14" xfId="0" applyFont="1" applyFill="1" applyBorder="1" applyAlignment="1">
      <alignment horizontal="left"/>
    </xf>
    <xf numFmtId="0" fontId="52" fillId="2" borderId="14" xfId="0" applyFont="1" applyFill="1" applyBorder="1" applyAlignment="1">
      <alignment horizontal="left"/>
    </xf>
    <xf numFmtId="0" fontId="41" fillId="2" borderId="0" xfId="0" applyFont="1" applyFill="1" applyAlignment="1">
      <alignment horizontal="left"/>
    </xf>
    <xf numFmtId="0" fontId="53" fillId="2" borderId="36" xfId="0" applyFont="1" applyFill="1" applyBorder="1" applyAlignment="1">
      <alignment horizontal="left"/>
    </xf>
    <xf numFmtId="0" fontId="15" fillId="2" borderId="36" xfId="0" applyFont="1" applyFill="1" applyBorder="1" applyAlignment="1">
      <alignment horizontal="left"/>
    </xf>
    <xf numFmtId="0" fontId="44" fillId="3" borderId="36" xfId="0" applyFont="1" applyFill="1" applyBorder="1" applyAlignment="1">
      <alignment horizontal="left"/>
    </xf>
    <xf numFmtId="0" fontId="57" fillId="2" borderId="0" xfId="0" applyFont="1" applyFill="1" applyAlignment="1">
      <alignment horizontal="left"/>
    </xf>
    <xf numFmtId="0" fontId="53" fillId="3" borderId="0" xfId="0" applyFont="1" applyFill="1" applyAlignment="1">
      <alignment horizontal="left"/>
    </xf>
    <xf numFmtId="0" fontId="15" fillId="3" borderId="0" xfId="0" applyFont="1" applyFill="1" applyAlignment="1">
      <alignment horizontal="left"/>
    </xf>
    <xf numFmtId="0" fontId="55" fillId="3" borderId="0" xfId="0" applyFont="1" applyFill="1" applyAlignment="1">
      <alignment horizontal="left"/>
    </xf>
    <xf numFmtId="0" fontId="41" fillId="3" borderId="0" xfId="0" applyFont="1" applyFill="1" applyAlignment="1">
      <alignment horizontal="left"/>
    </xf>
    <xf numFmtId="0" fontId="41" fillId="3" borderId="7" xfId="0" applyFont="1" applyFill="1" applyBorder="1" applyAlignment="1">
      <alignment horizontal="left"/>
    </xf>
    <xf numFmtId="0" fontId="6" fillId="2" borderId="20" xfId="0" applyFont="1" applyFill="1" applyBorder="1" applyAlignment="1">
      <alignment horizontal="left" vertical="center" wrapText="1"/>
    </xf>
    <xf numFmtId="0" fontId="59" fillId="2" borderId="20" xfId="0" applyFont="1" applyFill="1" applyBorder="1" applyAlignment="1">
      <alignment horizontal="left" vertical="center" wrapText="1"/>
    </xf>
    <xf numFmtId="0" fontId="44" fillId="2" borderId="47" xfId="0" applyFont="1" applyFill="1" applyBorder="1" applyAlignment="1">
      <alignment horizontal="left" vertical="center" wrapText="1"/>
    </xf>
    <xf numFmtId="0" fontId="44" fillId="2" borderId="12" xfId="0" applyFont="1" applyFill="1" applyBorder="1" applyAlignment="1">
      <alignment horizontal="left" vertical="center" wrapText="1"/>
    </xf>
    <xf numFmtId="0" fontId="44" fillId="2" borderId="44" xfId="0" applyFont="1" applyFill="1" applyBorder="1" applyAlignment="1">
      <alignment horizontal="left" vertical="center" wrapText="1"/>
    </xf>
    <xf numFmtId="0" fontId="0" fillId="2" borderId="47" xfId="0" applyFill="1" applyBorder="1" applyAlignment="1">
      <alignment horizontal="left" vertical="center" wrapText="1"/>
    </xf>
    <xf numFmtId="0" fontId="0" fillId="2" borderId="12" xfId="0" applyFill="1" applyBorder="1" applyAlignment="1">
      <alignment horizontal="left" vertical="center" wrapText="1"/>
    </xf>
    <xf numFmtId="0" fontId="0" fillId="2" borderId="44" xfId="0" applyFill="1" applyBorder="1" applyAlignment="1">
      <alignment horizontal="left" vertical="center" wrapText="1"/>
    </xf>
    <xf numFmtId="0" fontId="6" fillId="2" borderId="2" xfId="0" applyFont="1" applyFill="1" applyBorder="1" applyAlignment="1">
      <alignment horizontal="left" vertical="center" wrapText="1"/>
    </xf>
    <xf numFmtId="0" fontId="0" fillId="2" borderId="36" xfId="0" applyFill="1" applyBorder="1" applyAlignment="1">
      <alignment horizontal="left" vertical="center" wrapText="1"/>
    </xf>
    <xf numFmtId="0" fontId="44" fillId="2" borderId="2" xfId="0" applyFont="1" applyFill="1" applyBorder="1" applyAlignment="1">
      <alignment horizontal="left" vertical="center" wrapText="1"/>
    </xf>
    <xf numFmtId="0" fontId="44" fillId="3" borderId="47"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44"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0" fillId="0" borderId="36" xfId="0" applyBorder="1" applyAlignment="1">
      <alignment horizontal="left" vertical="center" wrapText="1"/>
    </xf>
    <xf numFmtId="0" fontId="44" fillId="2" borderId="14"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0" fillId="3" borderId="36" xfId="0"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47" xfId="0" applyFont="1" applyFill="1" applyBorder="1" applyAlignment="1">
      <alignment horizontal="left" wrapText="1"/>
    </xf>
    <xf numFmtId="0" fontId="44" fillId="3" borderId="12" xfId="0" applyFont="1" applyFill="1" applyBorder="1" applyAlignment="1">
      <alignment horizontal="left" wrapText="1"/>
    </xf>
    <xf numFmtId="0" fontId="44" fillId="3" borderId="44" xfId="0" applyFont="1" applyFill="1" applyBorder="1" applyAlignment="1">
      <alignment horizontal="left" wrapText="1"/>
    </xf>
    <xf numFmtId="0" fontId="6" fillId="3" borderId="20" xfId="0" applyFont="1" applyFill="1" applyBorder="1" applyAlignment="1">
      <alignment horizontal="left" vertical="center" wrapText="1"/>
    </xf>
    <xf numFmtId="0" fontId="59" fillId="3" borderId="20" xfId="0" applyFont="1" applyFill="1" applyBorder="1" applyAlignment="1">
      <alignment horizontal="left" vertical="center" wrapText="1"/>
    </xf>
    <xf numFmtId="0" fontId="0" fillId="3" borderId="47" xfId="0" applyFill="1" applyBorder="1" applyAlignment="1">
      <alignment horizontal="left" vertical="center" wrapText="1"/>
    </xf>
    <xf numFmtId="0" fontId="0" fillId="3" borderId="12" xfId="0" applyFill="1" applyBorder="1" applyAlignment="1">
      <alignment horizontal="left" vertical="center" wrapText="1"/>
    </xf>
    <xf numFmtId="0" fontId="0" fillId="3" borderId="44" xfId="0" applyFill="1" applyBorder="1" applyAlignment="1">
      <alignment horizontal="left" vertical="center" wrapText="1"/>
    </xf>
    <xf numFmtId="0" fontId="44" fillId="2" borderId="48" xfId="0" applyFont="1" applyFill="1" applyBorder="1" applyAlignment="1">
      <alignment horizontal="left" vertical="center" wrapText="1"/>
    </xf>
    <xf numFmtId="0" fontId="44" fillId="2" borderId="31" xfId="0" applyFont="1" applyFill="1" applyBorder="1" applyAlignment="1">
      <alignment horizontal="left" vertical="center" wrapText="1"/>
    </xf>
    <xf numFmtId="0" fontId="44" fillId="2" borderId="49" xfId="0" applyFont="1" applyFill="1" applyBorder="1" applyAlignment="1">
      <alignment horizontal="left"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cid:image001.png@01DBB440.1943C52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171449</xdr:colOff>
      <xdr:row>1</xdr:row>
      <xdr:rowOff>76200</xdr:rowOff>
    </xdr:from>
    <xdr:to>
      <xdr:col>10</xdr:col>
      <xdr:colOff>295274</xdr:colOff>
      <xdr:row>4</xdr:row>
      <xdr:rowOff>161925</xdr:rowOff>
    </xdr:to>
    <xdr:pic>
      <xdr:nvPicPr>
        <xdr:cNvPr id="2" name="Picture 1">
          <a:extLst>
            <a:ext uri="{FF2B5EF4-FFF2-40B4-BE49-F238E27FC236}">
              <a16:creationId xmlns:a16="http://schemas.microsoft.com/office/drawing/2014/main" id="{91F3E4C7-D8EF-4B18-AA83-E4F8C1C18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49" y="314325"/>
          <a:ext cx="6219825"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39</xdr:row>
      <xdr:rowOff>0</xdr:rowOff>
    </xdr:from>
    <xdr:to>
      <xdr:col>6</xdr:col>
      <xdr:colOff>295275</xdr:colOff>
      <xdr:row>40</xdr:row>
      <xdr:rowOff>76200</xdr:rowOff>
    </xdr:to>
    <xdr:pic>
      <xdr:nvPicPr>
        <xdr:cNvPr id="3" name="Picture 2">
          <a:extLst>
            <a:ext uri="{FF2B5EF4-FFF2-40B4-BE49-F238E27FC236}">
              <a16:creationId xmlns:a16="http://schemas.microsoft.com/office/drawing/2014/main" id="{144CEB12-406D-4F66-B900-C8B4869E0D2B}"/>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1857375" y="9296400"/>
          <a:ext cx="2705100"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171449</xdr:colOff>
      <xdr:row>1</xdr:row>
      <xdr:rowOff>76200</xdr:rowOff>
    </xdr:from>
    <xdr:to>
      <xdr:col>10</xdr:col>
      <xdr:colOff>295274</xdr:colOff>
      <xdr:row>5</xdr:row>
      <xdr:rowOff>112646</xdr:rowOff>
    </xdr:to>
    <xdr:pic>
      <xdr:nvPicPr>
        <xdr:cNvPr id="2" name="Picture 1">
          <a:extLst>
            <a:ext uri="{FF2B5EF4-FFF2-40B4-BE49-F238E27FC236}">
              <a16:creationId xmlns:a16="http://schemas.microsoft.com/office/drawing/2014/main" id="{48EAB9AF-5278-449B-83C1-872B96604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49" y="314325"/>
          <a:ext cx="6219825" cy="798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1</xdr:row>
      <xdr:rowOff>74339</xdr:rowOff>
    </xdr:from>
    <xdr:to>
      <xdr:col>4</xdr:col>
      <xdr:colOff>257175</xdr:colOff>
      <xdr:row>2</xdr:row>
      <xdr:rowOff>159920</xdr:rowOff>
    </xdr:to>
    <xdr:pic>
      <xdr:nvPicPr>
        <xdr:cNvPr id="2" name="Picture 1">
          <a:extLst>
            <a:ext uri="{FF2B5EF4-FFF2-40B4-BE49-F238E27FC236}">
              <a16:creationId xmlns:a16="http://schemas.microsoft.com/office/drawing/2014/main" id="{82DCFBA8-1541-49A8-9EDE-2E6315C258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50564"/>
          <a:ext cx="2076450" cy="276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1</xdr:row>
      <xdr:rowOff>74339</xdr:rowOff>
    </xdr:from>
    <xdr:to>
      <xdr:col>4</xdr:col>
      <xdr:colOff>257175</xdr:colOff>
      <xdr:row>2</xdr:row>
      <xdr:rowOff>159920</xdr:rowOff>
    </xdr:to>
    <xdr:pic>
      <xdr:nvPicPr>
        <xdr:cNvPr id="2" name="Picture 1">
          <a:extLst>
            <a:ext uri="{FF2B5EF4-FFF2-40B4-BE49-F238E27FC236}">
              <a16:creationId xmlns:a16="http://schemas.microsoft.com/office/drawing/2014/main" id="{53A9F508-A21D-458A-8EB1-6D7EB44041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50564"/>
          <a:ext cx="2076450" cy="276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extension.iastate.edu/agdm/crops/pdf/a3-29.pdf" TargetMode="External"/><Relationship Id="rId7" Type="http://schemas.openxmlformats.org/officeDocument/2006/relationships/printerSettings" Target="../printerSettings/printerSettings11.bin"/><Relationship Id="rId2" Type="http://schemas.openxmlformats.org/officeDocument/2006/relationships/hyperlink" Target="https://www.extension.iastate.edu/agdm/crops/pdf/a3-29.pdf" TargetMode="External"/><Relationship Id="rId1" Type="http://schemas.openxmlformats.org/officeDocument/2006/relationships/hyperlink" Target="https://www.extension.iastate.edu/agdm/crops/pdf/a3-29.pdf" TargetMode="External"/><Relationship Id="rId6" Type="http://schemas.openxmlformats.org/officeDocument/2006/relationships/hyperlink" Target="https://elibrary.asabe.org/azdez.asp?JID=4&amp;AID=41477&amp;CID=epam2006&amp;T=1" TargetMode="External"/><Relationship Id="rId5" Type="http://schemas.openxmlformats.org/officeDocument/2006/relationships/hyperlink" Target="https://www.usinflationcalculator.com/inflation/current-inflation-rates/" TargetMode="External"/><Relationship Id="rId4" Type="http://schemas.openxmlformats.org/officeDocument/2006/relationships/hyperlink" Target="https://www.extension.iastate.edu/agdm/crops/html/a3-24.html"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library.asabe.org/azdez.asp?JID=4&amp;AID=41477&amp;CID=epam2006&amp;T=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964A7-3869-4F0D-A5B2-5738266FE548}">
  <sheetPr>
    <pageSetUpPr fitToPage="1"/>
  </sheetPr>
  <dimension ref="A1:N57"/>
  <sheetViews>
    <sheetView tabSelected="1" workbookViewId="0">
      <selection activeCell="O19" sqref="O19"/>
    </sheetView>
  </sheetViews>
  <sheetFormatPr defaultColWidth="9.140625" defaultRowHeight="18.75" x14ac:dyDescent="0.3"/>
  <cols>
    <col min="1" max="16384" width="9.140625" style="1"/>
  </cols>
  <sheetData>
    <row r="1" spans="1:11" x14ac:dyDescent="0.3">
      <c r="A1" s="215"/>
      <c r="B1" s="216"/>
      <c r="C1" s="216"/>
      <c r="D1" s="216"/>
      <c r="E1" s="216"/>
      <c r="F1" s="216"/>
      <c r="G1" s="216"/>
      <c r="H1" s="216"/>
      <c r="I1" s="216"/>
      <c r="J1" s="216"/>
      <c r="K1" s="217"/>
    </row>
    <row r="2" spans="1:11" x14ac:dyDescent="0.3">
      <c r="A2" s="218"/>
      <c r="B2" s="219"/>
      <c r="C2" s="219"/>
      <c r="D2" s="219"/>
      <c r="E2" s="219"/>
      <c r="F2" s="219"/>
      <c r="G2" s="219"/>
      <c r="H2" s="219"/>
      <c r="I2" s="219"/>
      <c r="J2" s="219"/>
      <c r="K2" s="220"/>
    </row>
    <row r="3" spans="1:11" x14ac:dyDescent="0.3">
      <c r="A3" s="218"/>
      <c r="B3" s="219"/>
      <c r="C3" s="219"/>
      <c r="D3" s="219"/>
      <c r="E3" s="219"/>
      <c r="F3" s="219"/>
      <c r="G3" s="219"/>
      <c r="H3" s="219"/>
      <c r="I3" s="219"/>
      <c r="J3" s="219"/>
      <c r="K3" s="220"/>
    </row>
    <row r="4" spans="1:11" x14ac:dyDescent="0.3">
      <c r="A4" s="218"/>
      <c r="B4" s="219"/>
      <c r="C4" s="219"/>
      <c r="D4" s="219"/>
      <c r="E4" s="219"/>
      <c r="F4" s="219"/>
      <c r="G4" s="219"/>
      <c r="H4" s="219"/>
      <c r="I4" s="219"/>
      <c r="J4" s="219"/>
      <c r="K4" s="220"/>
    </row>
    <row r="5" spans="1:11" x14ac:dyDescent="0.3">
      <c r="A5" s="218"/>
      <c r="B5" s="219"/>
      <c r="C5" s="219"/>
      <c r="D5" s="219"/>
      <c r="E5" s="219"/>
      <c r="F5" s="219"/>
      <c r="G5" s="219"/>
      <c r="H5" s="219"/>
      <c r="I5" s="219"/>
      <c r="J5" s="219"/>
      <c r="K5" s="220"/>
    </row>
    <row r="6" spans="1:11" x14ac:dyDescent="0.3">
      <c r="A6" s="218"/>
      <c r="B6" s="219"/>
      <c r="C6" s="219"/>
      <c r="D6" s="219"/>
      <c r="E6" s="219"/>
      <c r="F6" s="219"/>
      <c r="G6" s="219"/>
      <c r="H6" s="219"/>
      <c r="I6" s="219"/>
      <c r="J6" s="219"/>
      <c r="K6" s="220"/>
    </row>
    <row r="7" spans="1:11" x14ac:dyDescent="0.3">
      <c r="A7" s="218"/>
      <c r="B7" s="219"/>
      <c r="C7" s="219"/>
      <c r="D7" s="219"/>
      <c r="E7" s="219"/>
      <c r="F7" s="219"/>
      <c r="G7" s="219"/>
      <c r="H7" s="219"/>
      <c r="I7" s="219"/>
      <c r="J7" s="219"/>
      <c r="K7" s="220"/>
    </row>
    <row r="8" spans="1:11" x14ac:dyDescent="0.3">
      <c r="A8" s="236" t="s">
        <v>312</v>
      </c>
      <c r="B8" s="237"/>
      <c r="C8" s="237"/>
      <c r="D8" s="237"/>
      <c r="E8" s="237"/>
      <c r="F8" s="237"/>
      <c r="G8" s="237"/>
      <c r="H8" s="237"/>
      <c r="I8" s="237"/>
      <c r="J8" s="237"/>
      <c r="K8" s="238"/>
    </row>
    <row r="9" spans="1:11" x14ac:dyDescent="0.3">
      <c r="A9" s="239"/>
      <c r="B9" s="237"/>
      <c r="C9" s="237"/>
      <c r="D9" s="237"/>
      <c r="E9" s="237"/>
      <c r="F9" s="237"/>
      <c r="G9" s="237"/>
      <c r="H9" s="237"/>
      <c r="I9" s="237"/>
      <c r="J9" s="237"/>
      <c r="K9" s="238"/>
    </row>
    <row r="10" spans="1:11" x14ac:dyDescent="0.3">
      <c r="A10" s="239"/>
      <c r="B10" s="237"/>
      <c r="C10" s="237"/>
      <c r="D10" s="237"/>
      <c r="E10" s="237"/>
      <c r="F10" s="237"/>
      <c r="G10" s="237"/>
      <c r="H10" s="237"/>
      <c r="I10" s="237"/>
      <c r="J10" s="237"/>
      <c r="K10" s="238"/>
    </row>
    <row r="11" spans="1:11" x14ac:dyDescent="0.3">
      <c r="A11" s="239"/>
      <c r="B11" s="237"/>
      <c r="C11" s="237"/>
      <c r="D11" s="237"/>
      <c r="E11" s="237"/>
      <c r="F11" s="237"/>
      <c r="G11" s="237"/>
      <c r="H11" s="237"/>
      <c r="I11" s="237"/>
      <c r="J11" s="237"/>
      <c r="K11" s="238"/>
    </row>
    <row r="12" spans="1:11" x14ac:dyDescent="0.3">
      <c r="A12" s="239"/>
      <c r="B12" s="237"/>
      <c r="C12" s="237"/>
      <c r="D12" s="237"/>
      <c r="E12" s="237"/>
      <c r="F12" s="237"/>
      <c r="G12" s="237"/>
      <c r="H12" s="237"/>
      <c r="I12" s="237"/>
      <c r="J12" s="237"/>
      <c r="K12" s="238"/>
    </row>
    <row r="13" spans="1:11" x14ac:dyDescent="0.3">
      <c r="A13" s="239"/>
      <c r="B13" s="237"/>
      <c r="C13" s="237"/>
      <c r="D13" s="237"/>
      <c r="E13" s="237"/>
      <c r="F13" s="237"/>
      <c r="G13" s="237"/>
      <c r="H13" s="237"/>
      <c r="I13" s="237"/>
      <c r="J13" s="237"/>
      <c r="K13" s="238"/>
    </row>
    <row r="14" spans="1:11" x14ac:dyDescent="0.3">
      <c r="A14" s="239"/>
      <c r="B14" s="237"/>
      <c r="C14" s="237"/>
      <c r="D14" s="237"/>
      <c r="E14" s="237"/>
      <c r="F14" s="237"/>
      <c r="G14" s="237"/>
      <c r="H14" s="237"/>
      <c r="I14" s="237"/>
      <c r="J14" s="237"/>
      <c r="K14" s="238"/>
    </row>
    <row r="15" spans="1:11" x14ac:dyDescent="0.3">
      <c r="A15" s="239"/>
      <c r="B15" s="237"/>
      <c r="C15" s="237"/>
      <c r="D15" s="237"/>
      <c r="E15" s="237"/>
      <c r="F15" s="237"/>
      <c r="G15" s="237"/>
      <c r="H15" s="237"/>
      <c r="I15" s="237"/>
      <c r="J15" s="237"/>
      <c r="K15" s="238"/>
    </row>
    <row r="16" spans="1:11" x14ac:dyDescent="0.3">
      <c r="A16" s="239"/>
      <c r="B16" s="237"/>
      <c r="C16" s="237"/>
      <c r="D16" s="237"/>
      <c r="E16" s="237"/>
      <c r="F16" s="237"/>
      <c r="G16" s="237"/>
      <c r="H16" s="237"/>
      <c r="I16" s="237"/>
      <c r="J16" s="237"/>
      <c r="K16" s="238"/>
    </row>
    <row r="17" spans="1:11" x14ac:dyDescent="0.3">
      <c r="A17" s="239"/>
      <c r="B17" s="237"/>
      <c r="C17" s="237"/>
      <c r="D17" s="237"/>
      <c r="E17" s="237"/>
      <c r="F17" s="237"/>
      <c r="G17" s="237"/>
      <c r="H17" s="237"/>
      <c r="I17" s="237"/>
      <c r="J17" s="237"/>
      <c r="K17" s="238"/>
    </row>
    <row r="18" spans="1:11" x14ac:dyDescent="0.3">
      <c r="A18" s="239"/>
      <c r="B18" s="237"/>
      <c r="C18" s="237"/>
      <c r="D18" s="237"/>
      <c r="E18" s="237"/>
      <c r="F18" s="237"/>
      <c r="G18" s="237"/>
      <c r="H18" s="237"/>
      <c r="I18" s="237"/>
      <c r="J18" s="237"/>
      <c r="K18" s="238"/>
    </row>
    <row r="19" spans="1:11" x14ac:dyDescent="0.3">
      <c r="A19" s="239"/>
      <c r="B19" s="237"/>
      <c r="C19" s="237"/>
      <c r="D19" s="237"/>
      <c r="E19" s="237"/>
      <c r="F19" s="237"/>
      <c r="G19" s="237"/>
      <c r="H19" s="237"/>
      <c r="I19" s="237"/>
      <c r="J19" s="237"/>
      <c r="K19" s="238"/>
    </row>
    <row r="20" spans="1:11" x14ac:dyDescent="0.3">
      <c r="A20" s="239"/>
      <c r="B20" s="237"/>
      <c r="C20" s="237"/>
      <c r="D20" s="237"/>
      <c r="E20" s="237"/>
      <c r="F20" s="237"/>
      <c r="G20" s="237"/>
      <c r="H20" s="237"/>
      <c r="I20" s="237"/>
      <c r="J20" s="237"/>
      <c r="K20" s="238"/>
    </row>
    <row r="21" spans="1:11" x14ac:dyDescent="0.3">
      <c r="A21" s="239"/>
      <c r="B21" s="237"/>
      <c r="C21" s="237"/>
      <c r="D21" s="237"/>
      <c r="E21" s="237"/>
      <c r="F21" s="237"/>
      <c r="G21" s="237"/>
      <c r="H21" s="237"/>
      <c r="I21" s="237"/>
      <c r="J21" s="237"/>
      <c r="K21" s="238"/>
    </row>
    <row r="22" spans="1:11" x14ac:dyDescent="0.3">
      <c r="A22" s="239"/>
      <c r="B22" s="237"/>
      <c r="C22" s="237"/>
      <c r="D22" s="237"/>
      <c r="E22" s="237"/>
      <c r="F22" s="237"/>
      <c r="G22" s="237"/>
      <c r="H22" s="237"/>
      <c r="I22" s="237"/>
      <c r="J22" s="237"/>
      <c r="K22" s="238"/>
    </row>
    <row r="23" spans="1:11" x14ac:dyDescent="0.3">
      <c r="A23" s="239"/>
      <c r="B23" s="237"/>
      <c r="C23" s="237"/>
      <c r="D23" s="237"/>
      <c r="E23" s="237"/>
      <c r="F23" s="237"/>
      <c r="G23" s="237"/>
      <c r="H23" s="237"/>
      <c r="I23" s="237"/>
      <c r="J23" s="237"/>
      <c r="K23" s="238"/>
    </row>
    <row r="24" spans="1:11" x14ac:dyDescent="0.3">
      <c r="A24" s="239"/>
      <c r="B24" s="237"/>
      <c r="C24" s="237"/>
      <c r="D24" s="237"/>
      <c r="E24" s="237"/>
      <c r="F24" s="237"/>
      <c r="G24" s="237"/>
      <c r="H24" s="237"/>
      <c r="I24" s="237"/>
      <c r="J24" s="237"/>
      <c r="K24" s="238"/>
    </row>
    <row r="25" spans="1:11" x14ac:dyDescent="0.3">
      <c r="A25" s="239"/>
      <c r="B25" s="237"/>
      <c r="C25" s="237"/>
      <c r="D25" s="237"/>
      <c r="E25" s="237"/>
      <c r="F25" s="237"/>
      <c r="G25" s="237"/>
      <c r="H25" s="237"/>
      <c r="I25" s="237"/>
      <c r="J25" s="237"/>
      <c r="K25" s="238"/>
    </row>
    <row r="26" spans="1:11" x14ac:dyDescent="0.3">
      <c r="A26" s="239"/>
      <c r="B26" s="237"/>
      <c r="C26" s="237"/>
      <c r="D26" s="237"/>
      <c r="E26" s="237"/>
      <c r="F26" s="237"/>
      <c r="G26" s="237"/>
      <c r="H26" s="237"/>
      <c r="I26" s="237"/>
      <c r="J26" s="237"/>
      <c r="K26" s="238"/>
    </row>
    <row r="27" spans="1:11" x14ac:dyDescent="0.3">
      <c r="A27" s="239"/>
      <c r="B27" s="237"/>
      <c r="C27" s="237"/>
      <c r="D27" s="237"/>
      <c r="E27" s="237"/>
      <c r="F27" s="237"/>
      <c r="G27" s="237"/>
      <c r="H27" s="237"/>
      <c r="I27" s="237"/>
      <c r="J27" s="237"/>
      <c r="K27" s="238"/>
    </row>
    <row r="28" spans="1:11" x14ac:dyDescent="0.3">
      <c r="A28" s="239"/>
      <c r="B28" s="237"/>
      <c r="C28" s="237"/>
      <c r="D28" s="237"/>
      <c r="E28" s="237"/>
      <c r="F28" s="237"/>
      <c r="G28" s="237"/>
      <c r="H28" s="237"/>
      <c r="I28" s="237"/>
      <c r="J28" s="237"/>
      <c r="K28" s="238"/>
    </row>
    <row r="29" spans="1:11" x14ac:dyDescent="0.3">
      <c r="A29" s="239"/>
      <c r="B29" s="237"/>
      <c r="C29" s="237"/>
      <c r="D29" s="237"/>
      <c r="E29" s="237"/>
      <c r="F29" s="237"/>
      <c r="G29" s="237"/>
      <c r="H29" s="237"/>
      <c r="I29" s="237"/>
      <c r="J29" s="237"/>
      <c r="K29" s="238"/>
    </row>
    <row r="30" spans="1:11" x14ac:dyDescent="0.3">
      <c r="A30" s="239"/>
      <c r="B30" s="237"/>
      <c r="C30" s="237"/>
      <c r="D30" s="237"/>
      <c r="E30" s="237"/>
      <c r="F30" s="237"/>
      <c r="G30" s="237"/>
      <c r="H30" s="237"/>
      <c r="I30" s="237"/>
      <c r="J30" s="237"/>
      <c r="K30" s="238"/>
    </row>
    <row r="31" spans="1:11" x14ac:dyDescent="0.3">
      <c r="A31" s="239"/>
      <c r="B31" s="237"/>
      <c r="C31" s="237"/>
      <c r="D31" s="237"/>
      <c r="E31" s="237"/>
      <c r="F31" s="237"/>
      <c r="G31" s="237"/>
      <c r="H31" s="237"/>
      <c r="I31" s="237"/>
      <c r="J31" s="237"/>
      <c r="K31" s="238"/>
    </row>
    <row r="32" spans="1:11" x14ac:dyDescent="0.3">
      <c r="A32" s="239"/>
      <c r="B32" s="237"/>
      <c r="C32" s="237"/>
      <c r="D32" s="237"/>
      <c r="E32" s="237"/>
      <c r="F32" s="237"/>
      <c r="G32" s="237"/>
      <c r="H32" s="237"/>
      <c r="I32" s="237"/>
      <c r="J32" s="237"/>
      <c r="K32" s="238"/>
    </row>
    <row r="33" spans="1:11" x14ac:dyDescent="0.3">
      <c r="A33" s="239"/>
      <c r="B33" s="237"/>
      <c r="C33" s="237"/>
      <c r="D33" s="237"/>
      <c r="E33" s="237"/>
      <c r="F33" s="237"/>
      <c r="G33" s="237"/>
      <c r="H33" s="237"/>
      <c r="I33" s="237"/>
      <c r="J33" s="237"/>
      <c r="K33" s="238"/>
    </row>
    <row r="34" spans="1:11" x14ac:dyDescent="0.3">
      <c r="A34" s="239"/>
      <c r="B34" s="237"/>
      <c r="C34" s="237"/>
      <c r="D34" s="237"/>
      <c r="E34" s="237"/>
      <c r="F34" s="237"/>
      <c r="G34" s="237"/>
      <c r="H34" s="237"/>
      <c r="I34" s="237"/>
      <c r="J34" s="237"/>
      <c r="K34" s="238"/>
    </row>
    <row r="35" spans="1:11" x14ac:dyDescent="0.3">
      <c r="A35" s="239"/>
      <c r="B35" s="237"/>
      <c r="C35" s="237"/>
      <c r="D35" s="237"/>
      <c r="E35" s="237"/>
      <c r="F35" s="237"/>
      <c r="G35" s="237"/>
      <c r="H35" s="237"/>
      <c r="I35" s="237"/>
      <c r="J35" s="237"/>
      <c r="K35" s="238"/>
    </row>
    <row r="36" spans="1:11" ht="19.5" thickBot="1" x14ac:dyDescent="0.35">
      <c r="A36" s="2"/>
      <c r="B36" s="3"/>
      <c r="C36" s="3"/>
      <c r="D36" s="3"/>
      <c r="E36" s="3"/>
      <c r="F36" s="3"/>
      <c r="G36" s="3"/>
      <c r="H36" s="3"/>
      <c r="I36" s="3"/>
      <c r="J36" s="3"/>
      <c r="K36" s="4"/>
    </row>
    <row r="37" spans="1:11" ht="18.75" customHeight="1" x14ac:dyDescent="0.3">
      <c r="A37" s="2"/>
      <c r="B37" s="3"/>
      <c r="C37" s="223" t="s">
        <v>0</v>
      </c>
      <c r="D37" s="224"/>
      <c r="E37" s="224"/>
      <c r="F37" s="224"/>
      <c r="G37" s="225"/>
      <c r="H37" s="3"/>
      <c r="I37" s="232" t="s">
        <v>306</v>
      </c>
      <c r="J37" s="233"/>
      <c r="K37" s="5"/>
    </row>
    <row r="38" spans="1:11" ht="19.5" thickBot="1" x14ac:dyDescent="0.35">
      <c r="A38" s="2"/>
      <c r="B38" s="3"/>
      <c r="C38" s="226"/>
      <c r="D38" s="227"/>
      <c r="E38" s="227"/>
      <c r="F38" s="227"/>
      <c r="G38" s="228"/>
      <c r="H38" s="3"/>
      <c r="I38" s="234"/>
      <c r="J38" s="235"/>
      <c r="K38" s="5"/>
    </row>
    <row r="39" spans="1:11" x14ac:dyDescent="0.3">
      <c r="A39" s="2"/>
      <c r="B39" s="3"/>
      <c r="C39" s="226"/>
      <c r="D39" s="227"/>
      <c r="E39" s="227"/>
      <c r="F39" s="227"/>
      <c r="G39" s="228"/>
      <c r="H39" s="3"/>
      <c r="I39" s="3"/>
      <c r="J39" s="3"/>
      <c r="K39" s="5"/>
    </row>
    <row r="40" spans="1:11" x14ac:dyDescent="0.3">
      <c r="A40" s="2"/>
      <c r="B40" s="3"/>
      <c r="C40" s="226"/>
      <c r="D40" s="227"/>
      <c r="E40" s="227"/>
      <c r="F40" s="227"/>
      <c r="G40" s="228"/>
      <c r="H40" s="3"/>
      <c r="I40" s="3"/>
      <c r="J40" s="3"/>
      <c r="K40" s="5"/>
    </row>
    <row r="41" spans="1:11" x14ac:dyDescent="0.3">
      <c r="A41" s="2"/>
      <c r="B41" s="3"/>
      <c r="C41" s="226"/>
      <c r="D41" s="227"/>
      <c r="E41" s="227"/>
      <c r="F41" s="227"/>
      <c r="G41" s="228"/>
      <c r="H41" s="3"/>
      <c r="I41" s="3"/>
      <c r="J41" s="3"/>
      <c r="K41" s="4"/>
    </row>
    <row r="42" spans="1:11" x14ac:dyDescent="0.3">
      <c r="A42" s="2"/>
      <c r="B42" s="3"/>
      <c r="C42" s="226"/>
      <c r="D42" s="227"/>
      <c r="E42" s="227"/>
      <c r="F42" s="227"/>
      <c r="G42" s="228"/>
      <c r="H42" s="3"/>
      <c r="I42" s="3"/>
      <c r="J42" s="3"/>
      <c r="K42" s="4"/>
    </row>
    <row r="43" spans="1:11" x14ac:dyDescent="0.3">
      <c r="A43" s="2"/>
      <c r="B43" s="3"/>
      <c r="C43" s="226"/>
      <c r="D43" s="227"/>
      <c r="E43" s="227"/>
      <c r="F43" s="227"/>
      <c r="G43" s="228"/>
      <c r="H43" s="3"/>
      <c r="I43" s="3"/>
      <c r="J43" s="3"/>
      <c r="K43" s="4"/>
    </row>
    <row r="44" spans="1:11" ht="19.5" thickBot="1" x14ac:dyDescent="0.35">
      <c r="A44" s="2"/>
      <c r="B44" s="3"/>
      <c r="C44" s="229"/>
      <c r="D44" s="230"/>
      <c r="E44" s="230"/>
      <c r="F44" s="230"/>
      <c r="G44" s="231"/>
      <c r="H44" s="3"/>
      <c r="I44" s="3"/>
      <c r="J44" s="3"/>
      <c r="K44" s="4"/>
    </row>
    <row r="45" spans="1:11" ht="19.5" thickBot="1" x14ac:dyDescent="0.35">
      <c r="A45" s="6"/>
      <c r="B45" s="7"/>
      <c r="C45" s="7"/>
      <c r="D45" s="7"/>
      <c r="E45" s="7"/>
      <c r="F45" s="7"/>
      <c r="G45" s="7"/>
      <c r="H45" s="7"/>
      <c r="I45" s="7"/>
      <c r="J45" s="7"/>
      <c r="K45" s="8"/>
    </row>
    <row r="50" spans="11:14" ht="21" x14ac:dyDescent="0.3">
      <c r="K50" s="9"/>
      <c r="L50" s="10"/>
      <c r="M50" s="10"/>
      <c r="N50" s="10"/>
    </row>
    <row r="51" spans="11:14" ht="21" x14ac:dyDescent="0.3">
      <c r="K51" s="10"/>
      <c r="L51" s="10"/>
      <c r="M51" s="10"/>
      <c r="N51" s="10"/>
    </row>
    <row r="52" spans="11:14" ht="21" x14ac:dyDescent="0.3">
      <c r="K52" s="10"/>
      <c r="L52" s="10"/>
      <c r="M52" s="10"/>
      <c r="N52" s="10"/>
    </row>
    <row r="53" spans="11:14" ht="21" x14ac:dyDescent="0.3">
      <c r="K53" s="10"/>
      <c r="L53" s="10"/>
      <c r="M53" s="10"/>
      <c r="N53" s="10"/>
    </row>
    <row r="54" spans="11:14" ht="21" x14ac:dyDescent="0.3">
      <c r="K54" s="10"/>
      <c r="L54" s="10"/>
      <c r="M54" s="10"/>
      <c r="N54" s="10"/>
    </row>
    <row r="55" spans="11:14" ht="21" x14ac:dyDescent="0.3">
      <c r="K55" s="10"/>
      <c r="L55" s="10"/>
      <c r="M55" s="10"/>
      <c r="N55" s="10"/>
    </row>
    <row r="56" spans="11:14" ht="21" x14ac:dyDescent="0.3">
      <c r="K56" s="10"/>
      <c r="L56" s="10"/>
      <c r="M56" s="10"/>
      <c r="N56" s="10"/>
    </row>
    <row r="57" spans="11:14" ht="21" x14ac:dyDescent="0.3">
      <c r="K57" s="10"/>
      <c r="L57" s="10"/>
      <c r="M57" s="10"/>
      <c r="N57" s="10"/>
    </row>
  </sheetData>
  <sheetProtection algorithmName="SHA-512" hashValue="6CpQ+cfZ+1yGTjP49/fhA4nL7Hfk2UeqEk2ByOdMJ519HkS9AgdQ2mN1uDsWI48O4ElP1JQ892PrA1o6tgsKlA==" saltValue="p9KAHm9PQwfON7ZYqCA+3g==" spinCount="100000" sheet="1" objects="1" scenarios="1"/>
  <mergeCells count="3">
    <mergeCell ref="C37:G44"/>
    <mergeCell ref="I37:J38"/>
    <mergeCell ref="A8:K35"/>
  </mergeCells>
  <pageMargins left="0.7" right="0.7" top="0.75" bottom="0.75" header="0.3" footer="0.3"/>
  <pageSetup scale="8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81733-18B4-4790-BB09-763FB6584D5E}">
  <sheetPr>
    <pageSetUpPr fitToPage="1"/>
  </sheetPr>
  <dimension ref="A1:K852"/>
  <sheetViews>
    <sheetView workbookViewId="0">
      <selection activeCell="M4" sqref="M4"/>
    </sheetView>
  </sheetViews>
  <sheetFormatPr defaultColWidth="16.28515625" defaultRowHeight="15" x14ac:dyDescent="0.25"/>
  <cols>
    <col min="1" max="1" width="14.5703125" bestFit="1" customWidth="1"/>
    <col min="2" max="2" width="9.28515625" bestFit="1" customWidth="1"/>
    <col min="3" max="3" width="10.42578125" style="206" bestFit="1" customWidth="1"/>
    <col min="4" max="4" width="11.85546875" bestFit="1" customWidth="1"/>
    <col min="5" max="5" width="5" bestFit="1" customWidth="1"/>
    <col min="6" max="6" width="16.85546875" bestFit="1" customWidth="1"/>
    <col min="7" max="7" width="13.140625" bestFit="1" customWidth="1"/>
    <col min="8" max="8" width="23.28515625" style="45" bestFit="1" customWidth="1"/>
    <col min="11" max="11" width="16.28515625" style="45"/>
  </cols>
  <sheetData>
    <row r="1" spans="1:11" x14ac:dyDescent="0.25">
      <c r="A1" s="122" t="s">
        <v>182</v>
      </c>
      <c r="B1" s="123" t="s">
        <v>183</v>
      </c>
      <c r="C1" s="204" t="s">
        <v>184</v>
      </c>
      <c r="D1" s="122" t="s">
        <v>185</v>
      </c>
      <c r="E1" s="123" t="s">
        <v>186</v>
      </c>
      <c r="F1" s="122" t="s">
        <v>187</v>
      </c>
      <c r="G1" s="122" t="s">
        <v>188</v>
      </c>
      <c r="H1" s="124" t="s">
        <v>189</v>
      </c>
      <c r="I1" s="124" t="s">
        <v>190</v>
      </c>
      <c r="K1" s="122" t="s">
        <v>185</v>
      </c>
    </row>
    <row r="2" spans="1:11" x14ac:dyDescent="0.25">
      <c r="A2" s="125">
        <v>0</v>
      </c>
      <c r="B2" s="126">
        <v>0</v>
      </c>
      <c r="C2" s="205">
        <v>0</v>
      </c>
      <c r="D2" s="127">
        <v>0</v>
      </c>
      <c r="E2" s="127">
        <v>0</v>
      </c>
      <c r="F2" s="126">
        <v>0</v>
      </c>
      <c r="G2" s="126">
        <v>0</v>
      </c>
      <c r="H2" s="128">
        <v>0</v>
      </c>
      <c r="I2" s="128" t="s">
        <v>14</v>
      </c>
      <c r="K2" s="127">
        <v>0</v>
      </c>
    </row>
    <row r="3" spans="1:11" x14ac:dyDescent="0.25">
      <c r="A3" s="129">
        <v>1</v>
      </c>
      <c r="B3" s="126">
        <v>0.01</v>
      </c>
      <c r="C3" s="205">
        <v>0.25</v>
      </c>
      <c r="D3" s="127">
        <v>25</v>
      </c>
      <c r="E3" s="127">
        <v>5</v>
      </c>
      <c r="F3" s="126">
        <v>0.01</v>
      </c>
      <c r="G3" s="126">
        <v>0.01</v>
      </c>
      <c r="H3" s="128">
        <v>6.0999999999999999E-2</v>
      </c>
      <c r="I3" s="128" t="s">
        <v>191</v>
      </c>
      <c r="K3" s="127">
        <v>10</v>
      </c>
    </row>
    <row r="4" spans="1:11" x14ac:dyDescent="0.25">
      <c r="A4" s="129">
        <v>2</v>
      </c>
      <c r="B4" s="126">
        <v>0.02</v>
      </c>
      <c r="C4" s="205">
        <v>0.5</v>
      </c>
      <c r="D4" s="127">
        <v>50</v>
      </c>
      <c r="E4" s="127">
        <v>10</v>
      </c>
      <c r="F4" s="126">
        <v>0.02</v>
      </c>
      <c r="G4" s="126">
        <v>0.02</v>
      </c>
      <c r="H4" s="128">
        <v>6.4000000000000001E-2</v>
      </c>
      <c r="K4" s="127">
        <v>20</v>
      </c>
    </row>
    <row r="5" spans="1:11" x14ac:dyDescent="0.25">
      <c r="A5" s="129">
        <v>3</v>
      </c>
      <c r="B5" s="126">
        <v>0.03</v>
      </c>
      <c r="C5" s="205">
        <v>0.75</v>
      </c>
      <c r="D5" s="127">
        <v>75</v>
      </c>
      <c r="E5" s="127">
        <v>15</v>
      </c>
      <c r="F5" s="126">
        <v>0.03</v>
      </c>
      <c r="G5" s="126">
        <v>0.03</v>
      </c>
      <c r="H5" s="128">
        <v>6.7000000000000004E-2</v>
      </c>
      <c r="K5" s="127">
        <v>30</v>
      </c>
    </row>
    <row r="6" spans="1:11" x14ac:dyDescent="0.25">
      <c r="A6" s="129">
        <v>4</v>
      </c>
      <c r="B6" s="126">
        <v>0.04</v>
      </c>
      <c r="C6" s="205">
        <v>1</v>
      </c>
      <c r="D6" s="127">
        <v>100</v>
      </c>
      <c r="E6" s="127">
        <v>20</v>
      </c>
      <c r="F6" s="126">
        <v>0.04</v>
      </c>
      <c r="G6" s="126">
        <v>0.04</v>
      </c>
      <c r="H6" s="128">
        <v>7.0000000000000007E-2</v>
      </c>
      <c r="K6" s="127">
        <v>40</v>
      </c>
    </row>
    <row r="7" spans="1:11" x14ac:dyDescent="0.25">
      <c r="A7" s="129">
        <v>5</v>
      </c>
      <c r="B7" s="126">
        <v>0.05</v>
      </c>
      <c r="C7" s="205">
        <v>1.25</v>
      </c>
      <c r="D7" s="127">
        <v>125</v>
      </c>
      <c r="E7" s="127">
        <v>25</v>
      </c>
      <c r="F7" s="126">
        <v>0.05</v>
      </c>
      <c r="G7" s="126">
        <v>0.05</v>
      </c>
      <c r="H7" s="128">
        <v>7.2999999999999995E-2</v>
      </c>
      <c r="K7" s="127">
        <v>50</v>
      </c>
    </row>
    <row r="8" spans="1:11" x14ac:dyDescent="0.25">
      <c r="A8" s="129">
        <v>6</v>
      </c>
      <c r="B8" s="126">
        <v>0.06</v>
      </c>
      <c r="C8" s="205">
        <v>1.5</v>
      </c>
      <c r="D8" s="127">
        <v>150</v>
      </c>
      <c r="E8" s="127">
        <v>30</v>
      </c>
      <c r="F8" s="126">
        <v>0.06</v>
      </c>
      <c r="G8" s="126">
        <v>0.06</v>
      </c>
      <c r="H8" s="128">
        <v>7.3999999999999996E-2</v>
      </c>
      <c r="K8" s="127">
        <v>60</v>
      </c>
    </row>
    <row r="9" spans="1:11" x14ac:dyDescent="0.25">
      <c r="A9" s="129">
        <v>7</v>
      </c>
      <c r="B9" s="126">
        <v>7.0000000000000007E-2</v>
      </c>
      <c r="C9" s="205">
        <v>1.75</v>
      </c>
      <c r="D9" s="127">
        <v>175</v>
      </c>
      <c r="E9" s="127">
        <v>35</v>
      </c>
      <c r="F9" s="126">
        <v>7.0000000000000007E-2</v>
      </c>
      <c r="G9" s="126">
        <v>7.0000000000000007E-2</v>
      </c>
      <c r="H9" s="128">
        <v>7.5999999999999998E-2</v>
      </c>
      <c r="K9" s="127">
        <v>70</v>
      </c>
    </row>
    <row r="10" spans="1:11" x14ac:dyDescent="0.25">
      <c r="A10" s="129">
        <v>8</v>
      </c>
      <c r="B10" s="126">
        <v>0.08</v>
      </c>
      <c r="C10" s="205">
        <v>2</v>
      </c>
      <c r="D10" s="127">
        <v>200</v>
      </c>
      <c r="E10" s="127">
        <v>40</v>
      </c>
      <c r="F10" s="126">
        <v>0.08</v>
      </c>
      <c r="G10" s="126">
        <v>0.08</v>
      </c>
      <c r="H10" s="128">
        <v>7.8E-2</v>
      </c>
      <c r="K10" s="127">
        <v>80</v>
      </c>
    </row>
    <row r="11" spans="1:11" x14ac:dyDescent="0.25">
      <c r="A11" s="129">
        <v>9</v>
      </c>
      <c r="B11" s="126">
        <v>0.09</v>
      </c>
      <c r="C11" s="205">
        <v>2.25</v>
      </c>
      <c r="D11" s="127">
        <v>225</v>
      </c>
      <c r="E11" s="127">
        <v>45</v>
      </c>
      <c r="F11" s="126">
        <v>0.09</v>
      </c>
      <c r="G11" s="126">
        <v>0.09</v>
      </c>
      <c r="H11" s="128">
        <v>7.9000000000000001E-2</v>
      </c>
      <c r="K11" s="127">
        <v>90</v>
      </c>
    </row>
    <row r="12" spans="1:11" x14ac:dyDescent="0.25">
      <c r="A12" s="129">
        <v>10</v>
      </c>
      <c r="B12" s="126">
        <v>0.1</v>
      </c>
      <c r="C12" s="205">
        <v>2.5</v>
      </c>
      <c r="D12" s="127">
        <v>250</v>
      </c>
      <c r="E12" s="127">
        <v>50</v>
      </c>
      <c r="F12" s="126">
        <v>0.1</v>
      </c>
      <c r="G12" s="126">
        <v>0.1</v>
      </c>
      <c r="H12" s="128">
        <v>0.08</v>
      </c>
      <c r="K12" s="127">
        <v>100</v>
      </c>
    </row>
    <row r="13" spans="1:11" x14ac:dyDescent="0.25">
      <c r="A13" s="129">
        <v>11</v>
      </c>
      <c r="B13" s="126">
        <v>0.11</v>
      </c>
      <c r="C13" s="205">
        <v>2.75</v>
      </c>
      <c r="D13" s="127">
        <v>275</v>
      </c>
      <c r="E13" s="127">
        <v>55</v>
      </c>
      <c r="F13" s="126">
        <v>0.11</v>
      </c>
      <c r="G13" s="126">
        <v>0.11</v>
      </c>
      <c r="H13" s="128">
        <v>8.2000000000000003E-2</v>
      </c>
      <c r="K13" s="127">
        <v>110</v>
      </c>
    </row>
    <row r="14" spans="1:11" x14ac:dyDescent="0.25">
      <c r="A14" s="129">
        <v>12</v>
      </c>
      <c r="B14" s="126">
        <v>0.12</v>
      </c>
      <c r="C14" s="205">
        <v>3</v>
      </c>
      <c r="D14" s="127">
        <v>300</v>
      </c>
      <c r="E14" s="127">
        <v>60</v>
      </c>
      <c r="F14" s="126">
        <v>0.12</v>
      </c>
      <c r="G14" s="126">
        <v>0.12</v>
      </c>
      <c r="H14" s="128">
        <v>8.3000000000000004E-2</v>
      </c>
      <c r="K14" s="127">
        <v>120</v>
      </c>
    </row>
    <row r="15" spans="1:11" x14ac:dyDescent="0.25">
      <c r="A15" s="129">
        <v>13</v>
      </c>
      <c r="B15" s="126">
        <v>0.13</v>
      </c>
      <c r="C15" s="205">
        <v>3.25</v>
      </c>
      <c r="D15" s="127">
        <v>325</v>
      </c>
      <c r="E15" s="127">
        <v>65</v>
      </c>
      <c r="F15" s="126">
        <v>0.13</v>
      </c>
      <c r="G15" s="126">
        <v>0.13</v>
      </c>
      <c r="H15" s="128">
        <v>8.4000000000000005E-2</v>
      </c>
      <c r="K15" s="127">
        <v>130</v>
      </c>
    </row>
    <row r="16" spans="1:11" x14ac:dyDescent="0.25">
      <c r="A16" s="129">
        <v>14</v>
      </c>
      <c r="B16" s="126">
        <v>0.14000000000000001</v>
      </c>
      <c r="C16" s="205">
        <v>3.5</v>
      </c>
      <c r="D16" s="127">
        <v>350</v>
      </c>
      <c r="E16" s="127">
        <v>70</v>
      </c>
      <c r="F16" s="126">
        <v>0.14000000000000001</v>
      </c>
      <c r="G16" s="126">
        <v>0.14000000000000001</v>
      </c>
      <c r="H16" s="128">
        <v>8.5999999999999993E-2</v>
      </c>
      <c r="K16" s="127">
        <v>140</v>
      </c>
    </row>
    <row r="17" spans="1:11" x14ac:dyDescent="0.25">
      <c r="A17" s="129">
        <v>15</v>
      </c>
      <c r="B17" s="126">
        <v>0.15</v>
      </c>
      <c r="C17" s="205">
        <v>3.75</v>
      </c>
      <c r="D17" s="127">
        <v>375</v>
      </c>
      <c r="E17" s="127">
        <v>75</v>
      </c>
      <c r="F17" s="126">
        <v>0.15</v>
      </c>
      <c r="G17" s="126">
        <v>0.15</v>
      </c>
      <c r="H17" s="128">
        <v>8.6999999999999994E-2</v>
      </c>
      <c r="K17" s="127">
        <v>150</v>
      </c>
    </row>
    <row r="18" spans="1:11" x14ac:dyDescent="0.25">
      <c r="A18" s="129">
        <v>16</v>
      </c>
      <c r="B18" s="126">
        <v>0.16</v>
      </c>
      <c r="C18" s="205">
        <v>4</v>
      </c>
      <c r="D18" s="127">
        <v>400</v>
      </c>
      <c r="E18" s="127">
        <v>80</v>
      </c>
      <c r="F18" s="126">
        <v>0.16</v>
      </c>
      <c r="G18" s="126">
        <v>0.16</v>
      </c>
      <c r="H18" s="128">
        <v>8.7999999999999995E-2</v>
      </c>
      <c r="K18" s="127">
        <v>160</v>
      </c>
    </row>
    <row r="19" spans="1:11" x14ac:dyDescent="0.25">
      <c r="A19" s="129">
        <v>17</v>
      </c>
      <c r="B19" s="126">
        <v>0.17</v>
      </c>
      <c r="C19" s="205">
        <v>4.25</v>
      </c>
      <c r="D19" s="127">
        <v>425</v>
      </c>
      <c r="E19" s="127">
        <v>85</v>
      </c>
      <c r="F19" s="126">
        <v>0.17</v>
      </c>
      <c r="G19" s="126">
        <v>0.17</v>
      </c>
      <c r="H19" s="128">
        <v>8.8999999999999996E-2</v>
      </c>
      <c r="K19" s="127">
        <v>170</v>
      </c>
    </row>
    <row r="20" spans="1:11" x14ac:dyDescent="0.25">
      <c r="A20" s="129">
        <v>18</v>
      </c>
      <c r="B20" s="126">
        <v>0.18</v>
      </c>
      <c r="C20" s="205">
        <v>4.5</v>
      </c>
      <c r="D20" s="127">
        <v>450</v>
      </c>
      <c r="E20" s="127">
        <v>90</v>
      </c>
      <c r="F20" s="126">
        <v>0.18</v>
      </c>
      <c r="G20" s="126">
        <v>0.18</v>
      </c>
      <c r="H20" s="128">
        <v>0.09</v>
      </c>
      <c r="K20" s="127">
        <v>180</v>
      </c>
    </row>
    <row r="21" spans="1:11" x14ac:dyDescent="0.25">
      <c r="A21" s="129">
        <v>19</v>
      </c>
      <c r="B21" s="126">
        <v>0.19</v>
      </c>
      <c r="C21" s="205">
        <v>4.75</v>
      </c>
      <c r="D21" s="127">
        <v>475</v>
      </c>
      <c r="E21" s="127">
        <v>95</v>
      </c>
      <c r="F21" s="126">
        <v>0.19</v>
      </c>
      <c r="G21" s="126">
        <v>0.19</v>
      </c>
      <c r="H21" s="128">
        <v>9.1999999999999998E-2</v>
      </c>
      <c r="K21" s="127">
        <v>190</v>
      </c>
    </row>
    <row r="22" spans="1:11" x14ac:dyDescent="0.25">
      <c r="A22" s="129">
        <v>20</v>
      </c>
      <c r="B22" s="126">
        <v>0.2</v>
      </c>
      <c r="C22" s="205">
        <v>5</v>
      </c>
      <c r="D22" s="127">
        <v>500</v>
      </c>
      <c r="E22" s="127">
        <v>100</v>
      </c>
      <c r="F22" s="126">
        <v>0.2</v>
      </c>
      <c r="G22" s="126">
        <v>0.2</v>
      </c>
      <c r="H22" s="128">
        <v>9.4E-2</v>
      </c>
      <c r="K22" s="127">
        <v>200</v>
      </c>
    </row>
    <row r="23" spans="1:11" x14ac:dyDescent="0.25">
      <c r="A23" s="129">
        <v>21</v>
      </c>
      <c r="B23" s="126">
        <v>0.21</v>
      </c>
      <c r="C23" s="205">
        <v>5.25</v>
      </c>
      <c r="D23" s="127">
        <v>525</v>
      </c>
      <c r="E23" s="127">
        <v>105</v>
      </c>
      <c r="F23" s="126">
        <v>0.21</v>
      </c>
      <c r="G23" s="126">
        <v>0.21</v>
      </c>
      <c r="H23" s="128">
        <v>9.5000000000000001E-2</v>
      </c>
      <c r="K23" s="127">
        <v>210</v>
      </c>
    </row>
    <row r="24" spans="1:11" x14ac:dyDescent="0.25">
      <c r="A24" s="129">
        <v>22</v>
      </c>
      <c r="B24" s="126">
        <v>0.22</v>
      </c>
      <c r="C24" s="205">
        <v>5.5</v>
      </c>
      <c r="D24" s="127">
        <v>550</v>
      </c>
      <c r="E24" s="127">
        <v>110</v>
      </c>
      <c r="F24" s="126">
        <v>0.22</v>
      </c>
      <c r="G24" s="126">
        <v>0.22</v>
      </c>
      <c r="H24" s="128">
        <v>9.6000000000000002E-2</v>
      </c>
      <c r="K24" s="127">
        <v>220</v>
      </c>
    </row>
    <row r="25" spans="1:11" x14ac:dyDescent="0.25">
      <c r="A25" s="129">
        <v>23</v>
      </c>
      <c r="B25" s="126">
        <v>0.23</v>
      </c>
      <c r="C25" s="205">
        <v>5.75</v>
      </c>
      <c r="D25" s="127">
        <v>575</v>
      </c>
      <c r="E25" s="127">
        <v>115</v>
      </c>
      <c r="F25" s="126">
        <v>0.23</v>
      </c>
      <c r="G25" s="126">
        <v>0.23</v>
      </c>
      <c r="H25" s="128">
        <v>9.7000000000000003E-2</v>
      </c>
      <c r="K25" s="127">
        <v>230</v>
      </c>
    </row>
    <row r="26" spans="1:11" x14ac:dyDescent="0.25">
      <c r="A26" s="129">
        <v>24</v>
      </c>
      <c r="B26" s="126">
        <v>0.24</v>
      </c>
      <c r="C26" s="205">
        <v>6</v>
      </c>
      <c r="D26" s="127">
        <v>600</v>
      </c>
      <c r="E26" s="127">
        <v>120</v>
      </c>
      <c r="F26" s="126">
        <v>0.24</v>
      </c>
      <c r="G26" s="126">
        <v>0.24</v>
      </c>
      <c r="H26" s="128">
        <v>9.9000000000000005E-2</v>
      </c>
      <c r="K26" s="127">
        <v>240</v>
      </c>
    </row>
    <row r="27" spans="1:11" x14ac:dyDescent="0.25">
      <c r="A27" s="129">
        <v>25</v>
      </c>
      <c r="B27" s="126">
        <v>0.25</v>
      </c>
      <c r="C27" s="205">
        <v>6.25</v>
      </c>
      <c r="D27" s="127">
        <v>625</v>
      </c>
      <c r="E27" s="127">
        <v>125</v>
      </c>
      <c r="F27" s="126">
        <v>0.25</v>
      </c>
      <c r="G27" s="126">
        <v>0.25</v>
      </c>
      <c r="H27" s="128">
        <v>0.1</v>
      </c>
      <c r="K27" s="127">
        <v>250</v>
      </c>
    </row>
    <row r="28" spans="1:11" x14ac:dyDescent="0.25">
      <c r="A28" s="129">
        <v>26</v>
      </c>
      <c r="B28" s="126">
        <v>0.26</v>
      </c>
      <c r="C28" s="205">
        <v>6.5</v>
      </c>
      <c r="D28" s="127">
        <v>650</v>
      </c>
      <c r="E28" s="127">
        <v>130</v>
      </c>
      <c r="F28" s="126">
        <v>0.26</v>
      </c>
      <c r="G28" s="126">
        <v>0.26</v>
      </c>
      <c r="H28" s="128">
        <v>0.10100000000000001</v>
      </c>
      <c r="K28" s="127">
        <v>260</v>
      </c>
    </row>
    <row r="29" spans="1:11" x14ac:dyDescent="0.25">
      <c r="A29" s="129">
        <v>27</v>
      </c>
      <c r="B29" s="126">
        <v>0.27</v>
      </c>
      <c r="C29" s="205">
        <v>6.75</v>
      </c>
      <c r="D29" s="127">
        <v>675</v>
      </c>
      <c r="E29" s="127">
        <v>135</v>
      </c>
      <c r="F29" s="126">
        <v>0.27</v>
      </c>
      <c r="G29" s="126">
        <v>0.27</v>
      </c>
      <c r="H29" s="128">
        <v>0.10199999999999999</v>
      </c>
      <c r="K29" s="127">
        <v>270</v>
      </c>
    </row>
    <row r="30" spans="1:11" x14ac:dyDescent="0.25">
      <c r="A30" s="129">
        <v>28</v>
      </c>
      <c r="B30" s="126">
        <v>0.28000000000000003</v>
      </c>
      <c r="C30" s="205">
        <v>7</v>
      </c>
      <c r="D30" s="127">
        <v>700</v>
      </c>
      <c r="E30" s="127">
        <v>140</v>
      </c>
      <c r="F30" s="126">
        <v>0.28000000000000003</v>
      </c>
      <c r="G30" s="126">
        <v>0.28000000000000003</v>
      </c>
      <c r="H30" s="128">
        <v>0.10299999999999999</v>
      </c>
      <c r="K30" s="127">
        <v>280</v>
      </c>
    </row>
    <row r="31" spans="1:11" x14ac:dyDescent="0.25">
      <c r="A31" s="129">
        <v>29</v>
      </c>
      <c r="B31" s="126">
        <v>0.28999999999999998</v>
      </c>
      <c r="C31" s="205">
        <v>7.25</v>
      </c>
      <c r="D31" s="127">
        <v>725</v>
      </c>
      <c r="E31" s="127">
        <v>145</v>
      </c>
      <c r="F31" s="126">
        <v>0.28999999999999998</v>
      </c>
      <c r="G31" s="126">
        <v>0.28999999999999998</v>
      </c>
      <c r="H31" s="128">
        <v>0.104</v>
      </c>
      <c r="K31" s="127">
        <v>290</v>
      </c>
    </row>
    <row r="32" spans="1:11" x14ac:dyDescent="0.25">
      <c r="A32" s="129">
        <v>30</v>
      </c>
      <c r="B32" s="126">
        <v>0.3</v>
      </c>
      <c r="C32" s="205">
        <v>7.5</v>
      </c>
      <c r="D32" s="127">
        <v>750</v>
      </c>
      <c r="E32" s="127">
        <v>150</v>
      </c>
      <c r="F32" s="126">
        <v>0.3</v>
      </c>
      <c r="G32" s="126">
        <v>0.3</v>
      </c>
      <c r="H32" s="128">
        <v>0.106</v>
      </c>
      <c r="K32" s="127">
        <v>300</v>
      </c>
    </row>
    <row r="33" spans="2:11" x14ac:dyDescent="0.25">
      <c r="B33" s="126">
        <v>0.31</v>
      </c>
      <c r="C33" s="205">
        <v>7.75</v>
      </c>
      <c r="D33" s="127">
        <v>775</v>
      </c>
      <c r="E33" s="127">
        <v>155</v>
      </c>
      <c r="F33" s="126">
        <v>0.31</v>
      </c>
      <c r="G33" s="126">
        <v>0.31</v>
      </c>
      <c r="H33" s="128">
        <v>0.107</v>
      </c>
      <c r="K33" s="127">
        <v>310</v>
      </c>
    </row>
    <row r="34" spans="2:11" x14ac:dyDescent="0.25">
      <c r="B34" s="126">
        <v>0.32</v>
      </c>
      <c r="C34" s="205">
        <v>8</v>
      </c>
      <c r="D34" s="127">
        <v>800</v>
      </c>
      <c r="E34" s="127">
        <v>160</v>
      </c>
      <c r="F34" s="126">
        <v>0.32</v>
      </c>
      <c r="G34" s="126">
        <v>0.32</v>
      </c>
      <c r="H34" s="128">
        <v>0.108</v>
      </c>
      <c r="K34" s="127">
        <v>320</v>
      </c>
    </row>
    <row r="35" spans="2:11" x14ac:dyDescent="0.25">
      <c r="B35" s="126">
        <v>0.33</v>
      </c>
      <c r="C35" s="205">
        <v>8.25</v>
      </c>
      <c r="D35" s="127">
        <v>825</v>
      </c>
      <c r="E35" s="127">
        <v>165</v>
      </c>
      <c r="F35" s="126">
        <v>0.33</v>
      </c>
      <c r="G35" s="126">
        <v>0.33</v>
      </c>
      <c r="H35" s="128">
        <v>0.11</v>
      </c>
      <c r="K35" s="127">
        <v>330</v>
      </c>
    </row>
    <row r="36" spans="2:11" x14ac:dyDescent="0.25">
      <c r="B36" s="126">
        <v>0.34</v>
      </c>
      <c r="C36" s="205">
        <v>8.5</v>
      </c>
      <c r="D36" s="127">
        <v>850</v>
      </c>
      <c r="E36" s="127">
        <v>170</v>
      </c>
      <c r="F36" s="126">
        <v>0.34</v>
      </c>
      <c r="G36" s="126">
        <v>0.34</v>
      </c>
      <c r="H36" s="128">
        <v>0.111</v>
      </c>
      <c r="K36" s="127">
        <v>340</v>
      </c>
    </row>
    <row r="37" spans="2:11" x14ac:dyDescent="0.25">
      <c r="B37" s="126">
        <v>0.35</v>
      </c>
      <c r="C37" s="205">
        <v>8.75</v>
      </c>
      <c r="D37" s="127">
        <v>875</v>
      </c>
      <c r="E37" s="127">
        <v>175</v>
      </c>
      <c r="F37" s="126">
        <v>0.35</v>
      </c>
      <c r="G37" s="126">
        <v>0.35</v>
      </c>
      <c r="H37" s="128">
        <v>0.112</v>
      </c>
      <c r="K37" s="127">
        <v>350</v>
      </c>
    </row>
    <row r="38" spans="2:11" x14ac:dyDescent="0.25">
      <c r="B38" s="126">
        <v>0.36</v>
      </c>
      <c r="C38" s="205">
        <v>9</v>
      </c>
      <c r="D38" s="127">
        <v>900</v>
      </c>
      <c r="E38" s="127">
        <v>180</v>
      </c>
      <c r="F38" s="126">
        <v>0.36</v>
      </c>
      <c r="G38" s="126">
        <v>0.36</v>
      </c>
      <c r="H38" s="128">
        <v>0.113</v>
      </c>
      <c r="K38" s="127">
        <v>360</v>
      </c>
    </row>
    <row r="39" spans="2:11" x14ac:dyDescent="0.25">
      <c r="B39" s="126">
        <v>0.37</v>
      </c>
      <c r="C39" s="205">
        <v>9.25</v>
      </c>
      <c r="D39" s="127">
        <v>925</v>
      </c>
      <c r="E39" s="127">
        <v>185</v>
      </c>
      <c r="F39" s="126">
        <v>0.37</v>
      </c>
      <c r="G39" s="126">
        <v>0.37</v>
      </c>
      <c r="H39" s="128">
        <v>0.114</v>
      </c>
      <c r="K39" s="127">
        <v>370</v>
      </c>
    </row>
    <row r="40" spans="2:11" x14ac:dyDescent="0.25">
      <c r="B40" s="126">
        <v>0.38</v>
      </c>
      <c r="C40" s="205">
        <v>9.5</v>
      </c>
      <c r="D40" s="127">
        <v>950</v>
      </c>
      <c r="E40" s="127">
        <v>190</v>
      </c>
      <c r="F40" s="126">
        <v>0.38</v>
      </c>
      <c r="G40" s="126">
        <v>0.38</v>
      </c>
      <c r="H40" s="128">
        <v>0.11700000000000001</v>
      </c>
      <c r="K40" s="127">
        <v>380</v>
      </c>
    </row>
    <row r="41" spans="2:11" x14ac:dyDescent="0.25">
      <c r="B41" s="126">
        <v>0.39</v>
      </c>
      <c r="C41" s="205">
        <v>9.75</v>
      </c>
      <c r="D41" s="127">
        <v>975</v>
      </c>
      <c r="E41" s="127">
        <v>195</v>
      </c>
      <c r="F41" s="126">
        <v>0.39</v>
      </c>
      <c r="G41" s="126">
        <v>0.39</v>
      </c>
      <c r="H41" s="128">
        <v>0.11899999999999999</v>
      </c>
      <c r="K41" s="127">
        <v>390</v>
      </c>
    </row>
    <row r="42" spans="2:11" x14ac:dyDescent="0.25">
      <c r="B42" s="126">
        <v>0.4</v>
      </c>
      <c r="C42" s="205">
        <v>10</v>
      </c>
      <c r="D42" s="127">
        <v>1000</v>
      </c>
      <c r="E42" s="127">
        <v>200</v>
      </c>
      <c r="F42" s="126">
        <v>0.4</v>
      </c>
      <c r="G42" s="126">
        <v>0.4</v>
      </c>
      <c r="H42" s="128">
        <v>0.12</v>
      </c>
      <c r="K42" s="127">
        <v>400</v>
      </c>
    </row>
    <row r="43" spans="2:11" x14ac:dyDescent="0.25">
      <c r="B43" s="126">
        <v>0.41</v>
      </c>
      <c r="C43" s="205">
        <v>10.25</v>
      </c>
      <c r="D43" s="127">
        <v>1025</v>
      </c>
      <c r="E43" s="127">
        <v>205</v>
      </c>
      <c r="F43" s="126">
        <v>0.41</v>
      </c>
      <c r="G43" s="126">
        <v>0.41</v>
      </c>
      <c r="H43" s="128">
        <v>0.121</v>
      </c>
      <c r="K43" s="127">
        <v>410</v>
      </c>
    </row>
    <row r="44" spans="2:11" x14ac:dyDescent="0.25">
      <c r="B44" s="126">
        <v>0.42</v>
      </c>
      <c r="C44" s="205">
        <v>10.5</v>
      </c>
      <c r="D44" s="127">
        <v>1050</v>
      </c>
      <c r="E44" s="127">
        <v>210</v>
      </c>
      <c r="F44" s="126">
        <v>0.42</v>
      </c>
      <c r="G44" s="126">
        <v>0.42</v>
      </c>
      <c r="H44" s="128">
        <v>0.122</v>
      </c>
      <c r="K44" s="127">
        <v>420</v>
      </c>
    </row>
    <row r="45" spans="2:11" x14ac:dyDescent="0.25">
      <c r="B45" s="126">
        <v>0.43</v>
      </c>
      <c r="C45" s="205">
        <v>10.75</v>
      </c>
      <c r="D45" s="127">
        <v>1075</v>
      </c>
      <c r="E45" s="127">
        <v>215</v>
      </c>
      <c r="F45" s="126">
        <v>0.43</v>
      </c>
      <c r="G45" s="126">
        <v>0.43</v>
      </c>
      <c r="H45" s="128">
        <v>0.123</v>
      </c>
      <c r="K45" s="127">
        <v>430</v>
      </c>
    </row>
    <row r="46" spans="2:11" x14ac:dyDescent="0.25">
      <c r="B46" s="126">
        <v>0.439999999999999</v>
      </c>
      <c r="C46" s="205">
        <v>11</v>
      </c>
      <c r="D46" s="127">
        <v>1100</v>
      </c>
      <c r="E46" s="127">
        <v>220</v>
      </c>
      <c r="F46" s="126">
        <v>0.44</v>
      </c>
      <c r="G46" s="126">
        <v>0.44</v>
      </c>
      <c r="H46" s="128">
        <v>0.124</v>
      </c>
      <c r="K46" s="127">
        <v>440</v>
      </c>
    </row>
    <row r="47" spans="2:11" x14ac:dyDescent="0.25">
      <c r="B47" s="126">
        <v>0.44999999999999901</v>
      </c>
      <c r="C47" s="205">
        <v>11.25</v>
      </c>
      <c r="D47" s="127">
        <v>1125</v>
      </c>
      <c r="E47" s="127">
        <v>225</v>
      </c>
      <c r="F47" s="126">
        <v>0.45</v>
      </c>
      <c r="G47" s="126">
        <v>0.45</v>
      </c>
      <c r="H47" s="128">
        <v>0.125</v>
      </c>
      <c r="K47" s="127">
        <v>450</v>
      </c>
    </row>
    <row r="48" spans="2:11" x14ac:dyDescent="0.25">
      <c r="B48" s="126">
        <v>0.45999999999999902</v>
      </c>
      <c r="C48" s="205">
        <v>11.5</v>
      </c>
      <c r="D48" s="127">
        <v>1150</v>
      </c>
      <c r="E48" s="127">
        <v>230</v>
      </c>
      <c r="F48" s="126">
        <v>0.46</v>
      </c>
      <c r="G48" s="126">
        <v>0.46</v>
      </c>
      <c r="H48" s="128">
        <v>0.126</v>
      </c>
      <c r="K48" s="127">
        <v>460</v>
      </c>
    </row>
    <row r="49" spans="2:11" x14ac:dyDescent="0.25">
      <c r="B49" s="126">
        <v>0.46999999999999897</v>
      </c>
      <c r="C49" s="205">
        <v>11.75</v>
      </c>
      <c r="D49" s="127">
        <v>1175</v>
      </c>
      <c r="E49" s="127">
        <v>235</v>
      </c>
      <c r="F49" s="126">
        <v>0.47</v>
      </c>
      <c r="G49" s="126">
        <v>0.47</v>
      </c>
      <c r="H49" s="128">
        <v>0.127</v>
      </c>
      <c r="K49" s="127">
        <v>470</v>
      </c>
    </row>
    <row r="50" spans="2:11" x14ac:dyDescent="0.25">
      <c r="B50" s="126">
        <v>0.47999999999999898</v>
      </c>
      <c r="C50" s="205">
        <v>12</v>
      </c>
      <c r="D50" s="127">
        <v>1200</v>
      </c>
      <c r="E50" s="127">
        <v>240</v>
      </c>
      <c r="F50" s="126">
        <v>0.48</v>
      </c>
      <c r="G50" s="126">
        <v>0.48</v>
      </c>
      <c r="H50" s="128">
        <v>0.128</v>
      </c>
      <c r="K50" s="127">
        <v>480</v>
      </c>
    </row>
    <row r="51" spans="2:11" x14ac:dyDescent="0.25">
      <c r="B51" s="126">
        <v>0.48999999999999899</v>
      </c>
      <c r="C51" s="205">
        <v>12.25</v>
      </c>
      <c r="D51" s="127">
        <v>1225</v>
      </c>
      <c r="E51" s="127">
        <v>245</v>
      </c>
      <c r="F51" s="126">
        <v>0.49</v>
      </c>
      <c r="G51" s="126">
        <v>0.49</v>
      </c>
      <c r="H51" s="128">
        <v>0.13</v>
      </c>
      <c r="K51" s="127">
        <v>490</v>
      </c>
    </row>
    <row r="52" spans="2:11" x14ac:dyDescent="0.25">
      <c r="B52" s="126">
        <v>0.499999999999999</v>
      </c>
      <c r="C52" s="205">
        <v>12.5</v>
      </c>
      <c r="D52" s="127">
        <v>1250</v>
      </c>
      <c r="E52" s="127">
        <v>250</v>
      </c>
      <c r="F52" s="126">
        <v>0.5</v>
      </c>
      <c r="G52" s="126">
        <v>0.5</v>
      </c>
      <c r="H52" s="128">
        <v>0.13100000000000001</v>
      </c>
      <c r="K52" s="127">
        <v>500</v>
      </c>
    </row>
    <row r="53" spans="2:11" x14ac:dyDescent="0.25">
      <c r="B53" s="126">
        <v>0.50999999999999901</v>
      </c>
      <c r="C53" s="205">
        <v>12.75</v>
      </c>
      <c r="D53" s="127">
        <v>1275</v>
      </c>
      <c r="E53" s="127">
        <v>255</v>
      </c>
      <c r="F53" s="126">
        <v>0.51</v>
      </c>
      <c r="G53" s="126">
        <v>0.51</v>
      </c>
      <c r="H53" s="128">
        <v>0.13200000000000001</v>
      </c>
      <c r="K53" s="127">
        <v>510</v>
      </c>
    </row>
    <row r="54" spans="2:11" x14ac:dyDescent="0.25">
      <c r="B54" s="126">
        <v>0.51999999999999902</v>
      </c>
      <c r="C54" s="205">
        <v>13</v>
      </c>
      <c r="D54" s="127">
        <v>1300</v>
      </c>
      <c r="E54" s="127">
        <v>260</v>
      </c>
      <c r="F54" s="126">
        <v>0.52</v>
      </c>
      <c r="G54" s="126">
        <v>0.52</v>
      </c>
      <c r="H54" s="128">
        <v>0.13300000000000001</v>
      </c>
      <c r="K54" s="127">
        <v>520</v>
      </c>
    </row>
    <row r="55" spans="2:11" x14ac:dyDescent="0.25">
      <c r="B55" s="126">
        <v>0.52999999999999903</v>
      </c>
      <c r="C55" s="205">
        <v>13.25</v>
      </c>
      <c r="D55" s="127">
        <v>1325</v>
      </c>
      <c r="E55" s="127">
        <v>265</v>
      </c>
      <c r="F55" s="126">
        <v>0.53</v>
      </c>
      <c r="G55" s="126">
        <v>0.53</v>
      </c>
      <c r="H55" s="128">
        <v>0.13400000000000001</v>
      </c>
      <c r="K55" s="127">
        <v>530</v>
      </c>
    </row>
    <row r="56" spans="2:11" x14ac:dyDescent="0.25">
      <c r="B56" s="126">
        <v>0.53999999999999904</v>
      </c>
      <c r="C56" s="205">
        <v>13.5</v>
      </c>
      <c r="D56" s="127">
        <v>1350</v>
      </c>
      <c r="E56" s="127">
        <v>270</v>
      </c>
      <c r="F56" s="126">
        <v>0.54</v>
      </c>
      <c r="G56" s="126">
        <v>0.54</v>
      </c>
      <c r="H56" s="128">
        <v>0.13600000000000001</v>
      </c>
      <c r="K56" s="127">
        <v>540</v>
      </c>
    </row>
    <row r="57" spans="2:11" x14ac:dyDescent="0.25">
      <c r="B57" s="126">
        <v>0.54999999999999905</v>
      </c>
      <c r="C57" s="205">
        <v>13.75</v>
      </c>
      <c r="D57" s="127">
        <v>1375</v>
      </c>
      <c r="E57" s="127">
        <v>275</v>
      </c>
      <c r="F57" s="126">
        <v>0.55000000000000004</v>
      </c>
      <c r="G57" s="126">
        <v>0.55000000000000004</v>
      </c>
      <c r="H57" s="128">
        <v>0.13700000000000001</v>
      </c>
      <c r="K57" s="127">
        <v>550</v>
      </c>
    </row>
    <row r="58" spans="2:11" x14ac:dyDescent="0.25">
      <c r="B58" s="126">
        <v>0.55999999999999905</v>
      </c>
      <c r="C58" s="205">
        <v>14</v>
      </c>
      <c r="D58" s="127">
        <v>1400</v>
      </c>
      <c r="E58" s="127">
        <v>280</v>
      </c>
      <c r="F58" s="126">
        <v>0.56000000000000005</v>
      </c>
      <c r="G58" s="126">
        <v>0.56000000000000005</v>
      </c>
      <c r="H58" s="128">
        <v>0.13800000000000001</v>
      </c>
      <c r="K58" s="127">
        <v>560</v>
      </c>
    </row>
    <row r="59" spans="2:11" x14ac:dyDescent="0.25">
      <c r="B59" s="126">
        <v>0.56999999999999895</v>
      </c>
      <c r="C59" s="205">
        <v>14.25</v>
      </c>
      <c r="D59" s="127">
        <v>1425</v>
      </c>
      <c r="E59" s="127">
        <v>285</v>
      </c>
      <c r="F59" s="126">
        <v>0.56999999999999995</v>
      </c>
      <c r="G59" s="126">
        <v>0.56999999999999995</v>
      </c>
      <c r="H59" s="128">
        <v>0.13900000000000001</v>
      </c>
      <c r="K59" s="127">
        <v>570</v>
      </c>
    </row>
    <row r="60" spans="2:11" x14ac:dyDescent="0.25">
      <c r="B60" s="126">
        <v>0.57999999999999896</v>
      </c>
      <c r="C60" s="205">
        <v>14.5</v>
      </c>
      <c r="D60" s="127">
        <v>1450</v>
      </c>
      <c r="E60" s="127">
        <v>290</v>
      </c>
      <c r="F60" s="126">
        <v>0.57999999999999996</v>
      </c>
      <c r="G60" s="126">
        <v>0.57999999999999996</v>
      </c>
      <c r="H60" s="128">
        <v>0.14000000000000001</v>
      </c>
      <c r="K60" s="127">
        <v>580</v>
      </c>
    </row>
    <row r="61" spans="2:11" x14ac:dyDescent="0.25">
      <c r="B61" s="126">
        <v>0.58999999999999897</v>
      </c>
      <c r="C61" s="205">
        <v>14.75</v>
      </c>
      <c r="D61" s="127">
        <v>1475</v>
      </c>
      <c r="E61" s="127">
        <v>295</v>
      </c>
      <c r="F61" s="126">
        <v>0.59</v>
      </c>
      <c r="G61" s="126">
        <v>0.59</v>
      </c>
      <c r="H61" s="128">
        <v>0.14099999999999999</v>
      </c>
      <c r="K61" s="127">
        <v>590</v>
      </c>
    </row>
    <row r="62" spans="2:11" x14ac:dyDescent="0.25">
      <c r="B62" s="126">
        <v>0.59999999999999898</v>
      </c>
      <c r="C62" s="205">
        <v>15</v>
      </c>
      <c r="D62" s="127">
        <v>1500</v>
      </c>
      <c r="E62" s="127">
        <v>300</v>
      </c>
      <c r="F62" s="126">
        <v>0.6</v>
      </c>
      <c r="G62" s="126">
        <v>0.6</v>
      </c>
      <c r="H62" s="128">
        <v>0.14199999999999999</v>
      </c>
      <c r="K62" s="127">
        <v>600</v>
      </c>
    </row>
    <row r="63" spans="2:11" x14ac:dyDescent="0.25">
      <c r="B63" s="126">
        <v>0.60999999999999899</v>
      </c>
      <c r="C63" s="205">
        <v>15.25</v>
      </c>
      <c r="D63" s="127">
        <v>1525</v>
      </c>
      <c r="E63" s="127">
        <v>305</v>
      </c>
      <c r="F63" s="126">
        <v>0.61</v>
      </c>
      <c r="G63" s="126">
        <v>0.61</v>
      </c>
      <c r="H63" s="128">
        <v>0.14299999999999999</v>
      </c>
      <c r="K63" s="127">
        <v>610</v>
      </c>
    </row>
    <row r="64" spans="2:11" x14ac:dyDescent="0.25">
      <c r="B64" s="126">
        <v>0.619999999999999</v>
      </c>
      <c r="C64" s="205">
        <v>15.5</v>
      </c>
      <c r="D64" s="127">
        <v>1550</v>
      </c>
      <c r="E64" s="127">
        <v>310</v>
      </c>
      <c r="F64" s="126">
        <v>0.62</v>
      </c>
      <c r="G64" s="126">
        <v>0.62</v>
      </c>
      <c r="H64" s="128">
        <v>0.14399999999999999</v>
      </c>
      <c r="K64" s="127">
        <v>620</v>
      </c>
    </row>
    <row r="65" spans="2:11" x14ac:dyDescent="0.25">
      <c r="B65" s="126">
        <v>0.62999999999999901</v>
      </c>
      <c r="C65" s="205">
        <v>15.75</v>
      </c>
      <c r="D65" s="127">
        <v>1575</v>
      </c>
      <c r="E65" s="127">
        <v>315</v>
      </c>
      <c r="F65" s="126">
        <v>0.63</v>
      </c>
      <c r="G65" s="126">
        <v>0.63</v>
      </c>
      <c r="H65" s="128">
        <v>0.14599999999999999</v>
      </c>
      <c r="K65" s="127">
        <v>630</v>
      </c>
    </row>
    <row r="66" spans="2:11" x14ac:dyDescent="0.25">
      <c r="B66" s="126">
        <v>0.63999999999999901</v>
      </c>
      <c r="C66" s="205">
        <v>16</v>
      </c>
      <c r="D66" s="127">
        <v>1600</v>
      </c>
      <c r="E66" s="127">
        <v>320</v>
      </c>
      <c r="F66" s="126">
        <v>0.64</v>
      </c>
      <c r="G66" s="126">
        <v>0.64</v>
      </c>
      <c r="H66" s="128">
        <v>0.14699999999999999</v>
      </c>
      <c r="K66" s="127">
        <v>640</v>
      </c>
    </row>
    <row r="67" spans="2:11" x14ac:dyDescent="0.25">
      <c r="B67" s="126">
        <v>0.64999999999999902</v>
      </c>
      <c r="C67" s="205">
        <v>16.25</v>
      </c>
      <c r="D67" s="127">
        <v>1625</v>
      </c>
      <c r="E67" s="127">
        <v>325</v>
      </c>
      <c r="F67" s="126">
        <v>0.65</v>
      </c>
      <c r="G67" s="126">
        <v>0.65</v>
      </c>
      <c r="H67" s="128">
        <v>0.14799999999999999</v>
      </c>
      <c r="K67" s="127">
        <v>650</v>
      </c>
    </row>
    <row r="68" spans="2:11" x14ac:dyDescent="0.25">
      <c r="B68" s="126">
        <v>0.65999999999999903</v>
      </c>
      <c r="C68" s="205">
        <v>16.5</v>
      </c>
      <c r="D68" s="127">
        <v>1650</v>
      </c>
      <c r="E68" s="127">
        <v>330</v>
      </c>
      <c r="F68" s="126">
        <v>0.66</v>
      </c>
      <c r="G68" s="126">
        <v>0.66</v>
      </c>
      <c r="H68" s="128">
        <v>0.14899999999999999</v>
      </c>
      <c r="K68" s="127">
        <v>660</v>
      </c>
    </row>
    <row r="69" spans="2:11" x14ac:dyDescent="0.25">
      <c r="B69" s="126">
        <v>0.66999999999999904</v>
      </c>
      <c r="C69" s="205">
        <v>16.75</v>
      </c>
      <c r="D69" s="127">
        <v>1675</v>
      </c>
      <c r="E69" s="127">
        <v>335</v>
      </c>
      <c r="F69" s="126">
        <v>0.67</v>
      </c>
      <c r="G69" s="126">
        <v>0.67</v>
      </c>
      <c r="H69" s="128">
        <v>0.151</v>
      </c>
      <c r="K69" s="127">
        <v>670</v>
      </c>
    </row>
    <row r="70" spans="2:11" x14ac:dyDescent="0.25">
      <c r="B70" s="126">
        <v>0.67999999999999905</v>
      </c>
      <c r="C70" s="205">
        <v>17</v>
      </c>
      <c r="D70" s="127">
        <v>1700</v>
      </c>
      <c r="E70" s="127">
        <v>340</v>
      </c>
      <c r="F70" s="126">
        <v>0.68</v>
      </c>
      <c r="G70" s="126">
        <v>0.68</v>
      </c>
      <c r="H70" s="128">
        <v>0.153</v>
      </c>
      <c r="K70" s="127">
        <v>680</v>
      </c>
    </row>
    <row r="71" spans="2:11" x14ac:dyDescent="0.25">
      <c r="B71" s="126">
        <v>0.68999999999999895</v>
      </c>
      <c r="C71" s="205">
        <v>17.25</v>
      </c>
      <c r="D71" s="127">
        <v>1725</v>
      </c>
      <c r="E71" s="127">
        <v>345</v>
      </c>
      <c r="F71" s="126">
        <v>0.69</v>
      </c>
      <c r="G71" s="126">
        <v>0.69</v>
      </c>
      <c r="H71" s="128">
        <v>0.154</v>
      </c>
      <c r="K71" s="127">
        <v>690</v>
      </c>
    </row>
    <row r="72" spans="2:11" x14ac:dyDescent="0.25">
      <c r="B72" s="126">
        <v>0.69999999999999896</v>
      </c>
      <c r="C72" s="205">
        <v>17.5</v>
      </c>
      <c r="D72" s="127">
        <v>1750</v>
      </c>
      <c r="E72" s="127">
        <v>350</v>
      </c>
      <c r="F72" s="126">
        <v>0.7</v>
      </c>
      <c r="G72" s="126">
        <v>0.7</v>
      </c>
      <c r="H72" s="128">
        <v>0.155</v>
      </c>
      <c r="K72" s="127">
        <v>700</v>
      </c>
    </row>
    <row r="73" spans="2:11" x14ac:dyDescent="0.25">
      <c r="B73" s="126">
        <v>0.70999999999999897</v>
      </c>
      <c r="C73" s="205">
        <v>17.75</v>
      </c>
      <c r="D73" s="127">
        <v>1775</v>
      </c>
      <c r="E73" s="127">
        <v>355</v>
      </c>
      <c r="F73" s="126">
        <v>0.71</v>
      </c>
      <c r="G73" s="126">
        <v>0.71</v>
      </c>
      <c r="H73" s="128">
        <v>0.156</v>
      </c>
      <c r="K73" s="127">
        <v>710</v>
      </c>
    </row>
    <row r="74" spans="2:11" x14ac:dyDescent="0.25">
      <c r="B74" s="126">
        <v>0.71999999999999897</v>
      </c>
      <c r="C74" s="205">
        <v>18</v>
      </c>
      <c r="D74" s="127">
        <v>1800</v>
      </c>
      <c r="E74" s="127">
        <v>360</v>
      </c>
      <c r="F74" s="126">
        <v>0.72</v>
      </c>
      <c r="G74" s="126">
        <v>0.72</v>
      </c>
      <c r="H74" s="128">
        <v>0.157</v>
      </c>
      <c r="K74" s="127">
        <v>720</v>
      </c>
    </row>
    <row r="75" spans="2:11" x14ac:dyDescent="0.25">
      <c r="B75" s="126">
        <v>0.72999999999999898</v>
      </c>
      <c r="C75" s="205">
        <v>18.25</v>
      </c>
      <c r="D75" s="127">
        <v>1825</v>
      </c>
      <c r="E75" s="127">
        <v>365</v>
      </c>
      <c r="F75" s="126">
        <v>0.73</v>
      </c>
      <c r="G75" s="126">
        <v>0.73</v>
      </c>
      <c r="H75" s="128">
        <v>0.159</v>
      </c>
      <c r="K75" s="127">
        <v>730</v>
      </c>
    </row>
    <row r="76" spans="2:11" x14ac:dyDescent="0.25">
      <c r="B76" s="126">
        <v>0.73999999999999899</v>
      </c>
      <c r="C76" s="205">
        <v>18.5</v>
      </c>
      <c r="D76" s="127">
        <v>1850</v>
      </c>
      <c r="E76" s="127">
        <v>370</v>
      </c>
      <c r="F76" s="126">
        <v>0.74</v>
      </c>
      <c r="G76" s="126">
        <v>0.74</v>
      </c>
      <c r="H76" s="128">
        <v>0.16</v>
      </c>
      <c r="K76" s="127">
        <v>740</v>
      </c>
    </row>
    <row r="77" spans="2:11" x14ac:dyDescent="0.25">
      <c r="B77" s="126">
        <v>0.749999999999999</v>
      </c>
      <c r="C77" s="205">
        <v>18.75</v>
      </c>
      <c r="D77" s="127">
        <v>1875</v>
      </c>
      <c r="E77" s="127">
        <v>375</v>
      </c>
      <c r="F77" s="126">
        <v>0.75</v>
      </c>
      <c r="G77" s="126">
        <v>0.75</v>
      </c>
      <c r="H77" s="128">
        <v>0.161</v>
      </c>
      <c r="K77" s="127">
        <v>750</v>
      </c>
    </row>
    <row r="78" spans="2:11" x14ac:dyDescent="0.25">
      <c r="B78" s="126">
        <v>0.75999999999999901</v>
      </c>
      <c r="C78" s="205">
        <v>19</v>
      </c>
      <c r="D78" s="127">
        <v>1900</v>
      </c>
      <c r="E78" s="127">
        <v>380</v>
      </c>
      <c r="F78" s="126">
        <v>0.76</v>
      </c>
      <c r="G78" s="126">
        <v>0.76</v>
      </c>
      <c r="H78" s="128">
        <v>0.16300000000000001</v>
      </c>
      <c r="K78" s="127">
        <v>760</v>
      </c>
    </row>
    <row r="79" spans="2:11" x14ac:dyDescent="0.25">
      <c r="B79" s="126">
        <v>0.76999999999999902</v>
      </c>
      <c r="C79" s="205">
        <v>19.25</v>
      </c>
      <c r="D79" s="127">
        <v>1925</v>
      </c>
      <c r="E79" s="127">
        <v>385</v>
      </c>
      <c r="F79" s="126">
        <v>0.77</v>
      </c>
      <c r="G79" s="126">
        <v>0.77</v>
      </c>
      <c r="H79" s="128">
        <v>0.16500000000000001</v>
      </c>
      <c r="K79" s="127">
        <v>770</v>
      </c>
    </row>
    <row r="80" spans="2:11" x14ac:dyDescent="0.25">
      <c r="B80" s="126">
        <v>0.77999999999999903</v>
      </c>
      <c r="C80" s="205">
        <v>19.5</v>
      </c>
      <c r="D80" s="127">
        <v>1950</v>
      </c>
      <c r="E80" s="127">
        <v>390</v>
      </c>
      <c r="F80" s="126">
        <v>0.78</v>
      </c>
      <c r="G80" s="126">
        <v>0.78</v>
      </c>
      <c r="H80" s="128">
        <v>0.16700000000000001</v>
      </c>
      <c r="K80" s="127">
        <v>780</v>
      </c>
    </row>
    <row r="81" spans="2:11" x14ac:dyDescent="0.25">
      <c r="B81" s="126">
        <v>0.78999999999999904</v>
      </c>
      <c r="C81" s="205">
        <v>19.75</v>
      </c>
      <c r="D81" s="127">
        <v>1975</v>
      </c>
      <c r="E81" s="127">
        <v>395</v>
      </c>
      <c r="F81" s="126">
        <v>0.79</v>
      </c>
      <c r="G81" s="126">
        <v>0.79</v>
      </c>
      <c r="H81" s="128">
        <v>0.16800000000000001</v>
      </c>
      <c r="K81" s="127">
        <v>790</v>
      </c>
    </row>
    <row r="82" spans="2:11" x14ac:dyDescent="0.25">
      <c r="B82" s="126">
        <v>0.79999999999999905</v>
      </c>
      <c r="C82" s="205">
        <v>20</v>
      </c>
      <c r="D82" s="127">
        <v>2000</v>
      </c>
      <c r="E82" s="127">
        <v>400</v>
      </c>
      <c r="F82" s="126">
        <v>0.8</v>
      </c>
      <c r="G82" s="126">
        <v>0.8</v>
      </c>
      <c r="H82" s="128">
        <v>0.16900000000000001</v>
      </c>
      <c r="K82" s="127">
        <v>800</v>
      </c>
    </row>
    <row r="83" spans="2:11" x14ac:dyDescent="0.25">
      <c r="B83" s="126">
        <v>0.80999999999999905</v>
      </c>
      <c r="C83" s="205">
        <v>20.25</v>
      </c>
      <c r="D83" s="127">
        <v>2025</v>
      </c>
      <c r="E83" s="127">
        <v>405</v>
      </c>
      <c r="F83" s="126">
        <v>0.81</v>
      </c>
      <c r="G83" s="126">
        <v>0.81</v>
      </c>
      <c r="H83" s="128">
        <v>0.17</v>
      </c>
      <c r="K83" s="127">
        <v>810</v>
      </c>
    </row>
    <row r="84" spans="2:11" x14ac:dyDescent="0.25">
      <c r="B84" s="126">
        <v>0.81999999999999895</v>
      </c>
      <c r="C84" s="205">
        <v>20.5</v>
      </c>
      <c r="D84" s="127">
        <v>2050</v>
      </c>
      <c r="E84" s="127">
        <v>410</v>
      </c>
      <c r="F84" s="126">
        <v>0.82</v>
      </c>
      <c r="G84" s="126">
        <v>0.82</v>
      </c>
      <c r="H84" s="128">
        <v>0.17100000000000001</v>
      </c>
      <c r="K84" s="127">
        <v>820</v>
      </c>
    </row>
    <row r="85" spans="2:11" x14ac:dyDescent="0.25">
      <c r="B85" s="126">
        <v>0.82999999999999896</v>
      </c>
      <c r="C85" s="205">
        <v>20.75</v>
      </c>
      <c r="D85" s="127">
        <v>2075</v>
      </c>
      <c r="E85" s="127">
        <v>415</v>
      </c>
      <c r="F85" s="126">
        <v>0.83</v>
      </c>
      <c r="G85" s="126">
        <v>0.83</v>
      </c>
      <c r="H85" s="128">
        <v>0.17299999999999999</v>
      </c>
      <c r="K85" s="127">
        <v>830</v>
      </c>
    </row>
    <row r="86" spans="2:11" x14ac:dyDescent="0.25">
      <c r="B86" s="126">
        <v>0.83999999999999897</v>
      </c>
      <c r="C86" s="205">
        <v>21</v>
      </c>
      <c r="D86" s="127">
        <v>2100</v>
      </c>
      <c r="E86" s="127">
        <v>420</v>
      </c>
      <c r="F86" s="126">
        <v>0.84</v>
      </c>
      <c r="G86" s="126">
        <v>0.84</v>
      </c>
      <c r="H86" s="128">
        <v>0.17399999999999999</v>
      </c>
      <c r="K86" s="127">
        <v>840</v>
      </c>
    </row>
    <row r="87" spans="2:11" x14ac:dyDescent="0.25">
      <c r="B87" s="126">
        <v>0.84999999999999898</v>
      </c>
      <c r="C87" s="205">
        <v>21.25</v>
      </c>
      <c r="D87" s="127">
        <v>2125</v>
      </c>
      <c r="E87" s="127">
        <v>425</v>
      </c>
      <c r="F87" s="126">
        <v>0.85</v>
      </c>
      <c r="G87" s="126">
        <v>0.85</v>
      </c>
      <c r="H87" s="128">
        <v>0.17499999999999999</v>
      </c>
      <c r="K87" s="127">
        <v>850</v>
      </c>
    </row>
    <row r="88" spans="2:11" x14ac:dyDescent="0.25">
      <c r="B88" s="126">
        <v>0.85999999999999899</v>
      </c>
      <c r="C88" s="205">
        <v>21.5</v>
      </c>
      <c r="D88" s="127">
        <v>2150</v>
      </c>
      <c r="E88" s="127">
        <v>430</v>
      </c>
      <c r="F88" s="126">
        <v>0.86</v>
      </c>
      <c r="G88" s="126">
        <v>0.86</v>
      </c>
      <c r="H88" s="128">
        <v>0.17599999999999999</v>
      </c>
      <c r="K88" s="127">
        <v>860</v>
      </c>
    </row>
    <row r="89" spans="2:11" x14ac:dyDescent="0.25">
      <c r="B89" s="126">
        <v>0.869999999999999</v>
      </c>
      <c r="C89" s="205">
        <v>21.75</v>
      </c>
      <c r="D89" s="127">
        <v>2175</v>
      </c>
      <c r="E89" s="127">
        <v>435</v>
      </c>
      <c r="F89" s="126">
        <v>0.87</v>
      </c>
      <c r="G89" s="126">
        <v>0.87</v>
      </c>
      <c r="H89" s="128">
        <v>0.17699999999999999</v>
      </c>
      <c r="K89" s="127">
        <v>870</v>
      </c>
    </row>
    <row r="90" spans="2:11" x14ac:dyDescent="0.25">
      <c r="B90" s="126">
        <v>0.87999999999999901</v>
      </c>
      <c r="C90" s="205">
        <v>22</v>
      </c>
      <c r="D90" s="127">
        <v>2200</v>
      </c>
      <c r="E90" s="127">
        <v>440</v>
      </c>
      <c r="F90" s="126">
        <v>0.88</v>
      </c>
      <c r="G90" s="126">
        <v>0.88</v>
      </c>
      <c r="H90" s="128">
        <v>0.17899999999999999</v>
      </c>
      <c r="K90" s="127">
        <v>880</v>
      </c>
    </row>
    <row r="91" spans="2:11" x14ac:dyDescent="0.25">
      <c r="B91" s="126">
        <v>0.88999999999999901</v>
      </c>
      <c r="C91" s="205">
        <v>22.25</v>
      </c>
      <c r="D91" s="127">
        <v>2225</v>
      </c>
      <c r="E91" s="127">
        <v>445</v>
      </c>
      <c r="F91" s="126">
        <v>0.89</v>
      </c>
      <c r="G91" s="126">
        <v>0.89</v>
      </c>
      <c r="H91" s="128">
        <v>0.18099999999999999</v>
      </c>
      <c r="K91" s="127">
        <v>890</v>
      </c>
    </row>
    <row r="92" spans="2:11" x14ac:dyDescent="0.25">
      <c r="B92" s="126">
        <v>0.89999999999999902</v>
      </c>
      <c r="C92" s="205">
        <v>22.5</v>
      </c>
      <c r="D92" s="127">
        <v>2250</v>
      </c>
      <c r="E92" s="127">
        <v>450</v>
      </c>
      <c r="F92" s="126">
        <v>0.9</v>
      </c>
      <c r="G92" s="126">
        <v>0.9</v>
      </c>
      <c r="H92" s="128">
        <v>0.183</v>
      </c>
      <c r="K92" s="127">
        <v>900</v>
      </c>
    </row>
    <row r="93" spans="2:11" x14ac:dyDescent="0.25">
      <c r="B93" s="126">
        <v>0.90999999999999903</v>
      </c>
      <c r="C93" s="205">
        <v>22.75</v>
      </c>
      <c r="D93" s="127">
        <v>2275</v>
      </c>
      <c r="E93" s="127">
        <v>455</v>
      </c>
      <c r="F93" s="126">
        <v>0.91</v>
      </c>
      <c r="G93" s="126">
        <v>0.91</v>
      </c>
      <c r="H93" s="128">
        <v>0.184</v>
      </c>
      <c r="K93" s="127">
        <v>910</v>
      </c>
    </row>
    <row r="94" spans="2:11" x14ac:dyDescent="0.25">
      <c r="B94" s="126">
        <v>0.91999999999999904</v>
      </c>
      <c r="C94" s="205">
        <v>23</v>
      </c>
      <c r="D94" s="127">
        <v>2300</v>
      </c>
      <c r="E94" s="127">
        <v>460</v>
      </c>
      <c r="F94" s="126">
        <v>0.92</v>
      </c>
      <c r="G94" s="126">
        <v>0.92</v>
      </c>
      <c r="H94" s="128">
        <v>0.185</v>
      </c>
      <c r="K94" s="127">
        <v>920</v>
      </c>
    </row>
    <row r="95" spans="2:11" x14ac:dyDescent="0.25">
      <c r="B95" s="126">
        <v>0.92999999999999905</v>
      </c>
      <c r="C95" s="205">
        <v>23.25</v>
      </c>
      <c r="D95" s="127">
        <v>2325</v>
      </c>
      <c r="E95" s="127">
        <v>465</v>
      </c>
      <c r="F95" s="126">
        <v>0.93</v>
      </c>
      <c r="G95" s="126">
        <v>0.93</v>
      </c>
      <c r="H95" s="128">
        <v>0.186</v>
      </c>
      <c r="K95" s="127">
        <v>930</v>
      </c>
    </row>
    <row r="96" spans="2:11" x14ac:dyDescent="0.25">
      <c r="B96" s="126">
        <v>0.93999999999999895</v>
      </c>
      <c r="C96" s="205">
        <v>23.5</v>
      </c>
      <c r="D96" s="127">
        <v>2350</v>
      </c>
      <c r="E96" s="127">
        <v>470</v>
      </c>
      <c r="F96" s="126">
        <v>0.94</v>
      </c>
      <c r="G96" s="126">
        <v>0.94</v>
      </c>
      <c r="H96" s="128">
        <v>0.187</v>
      </c>
      <c r="K96" s="127">
        <v>940</v>
      </c>
    </row>
    <row r="97" spans="2:11" x14ac:dyDescent="0.25">
      <c r="B97" s="126">
        <v>0.94999999999999796</v>
      </c>
      <c r="C97" s="205">
        <v>23.75</v>
      </c>
      <c r="D97" s="127">
        <v>2375</v>
      </c>
      <c r="E97" s="127">
        <v>475</v>
      </c>
      <c r="F97" s="126">
        <v>0.95</v>
      </c>
      <c r="G97" s="126">
        <v>0.95</v>
      </c>
      <c r="H97" s="128">
        <v>0.188</v>
      </c>
      <c r="K97" s="127">
        <v>950</v>
      </c>
    </row>
    <row r="98" spans="2:11" x14ac:dyDescent="0.25">
      <c r="B98" s="126">
        <v>0.95999999999999797</v>
      </c>
      <c r="C98" s="205">
        <v>24</v>
      </c>
      <c r="D98" s="127">
        <v>2400</v>
      </c>
      <c r="E98" s="127">
        <v>480</v>
      </c>
      <c r="F98" s="126">
        <v>0.96</v>
      </c>
      <c r="G98" s="126">
        <v>0.96</v>
      </c>
      <c r="H98" s="128">
        <v>0.191</v>
      </c>
      <c r="K98" s="127">
        <v>960</v>
      </c>
    </row>
    <row r="99" spans="2:11" x14ac:dyDescent="0.25">
      <c r="B99" s="126">
        <v>0.96999999999999797</v>
      </c>
      <c r="C99" s="205">
        <v>24.25</v>
      </c>
      <c r="D99" s="127">
        <v>2425</v>
      </c>
      <c r="E99" s="127">
        <v>485</v>
      </c>
      <c r="F99" s="126">
        <v>0.97</v>
      </c>
      <c r="G99" s="126">
        <v>0.97</v>
      </c>
      <c r="H99" s="128">
        <v>0.192</v>
      </c>
      <c r="K99" s="127">
        <v>970</v>
      </c>
    </row>
    <row r="100" spans="2:11" x14ac:dyDescent="0.25">
      <c r="B100" s="126">
        <v>0.97999999999999798</v>
      </c>
      <c r="C100" s="205">
        <v>24.5</v>
      </c>
      <c r="D100" s="127">
        <v>2450</v>
      </c>
      <c r="E100" s="127">
        <v>490</v>
      </c>
      <c r="F100" s="126">
        <v>0.98</v>
      </c>
      <c r="G100" s="126">
        <v>0.98</v>
      </c>
      <c r="H100" s="128">
        <v>0.19400000000000001</v>
      </c>
      <c r="K100" s="127">
        <v>980</v>
      </c>
    </row>
    <row r="101" spans="2:11" x14ac:dyDescent="0.25">
      <c r="B101" s="126">
        <v>0.98999999999999899</v>
      </c>
      <c r="C101" s="205">
        <v>24.75</v>
      </c>
      <c r="D101" s="127">
        <v>2475</v>
      </c>
      <c r="E101" s="127">
        <v>495</v>
      </c>
      <c r="F101" s="126">
        <v>0.99</v>
      </c>
      <c r="G101" s="126">
        <v>0.99</v>
      </c>
      <c r="H101" s="128">
        <v>0.19500000000000001</v>
      </c>
      <c r="K101" s="127">
        <v>990</v>
      </c>
    </row>
    <row r="102" spans="2:11" x14ac:dyDescent="0.25">
      <c r="B102" s="126">
        <v>0.999999999999998</v>
      </c>
      <c r="C102" s="205">
        <v>25</v>
      </c>
      <c r="D102" s="127">
        <v>2500</v>
      </c>
      <c r="E102" s="127">
        <v>500</v>
      </c>
      <c r="F102" s="126">
        <v>1</v>
      </c>
      <c r="G102" s="126">
        <v>1</v>
      </c>
      <c r="H102" s="128">
        <v>0.19700000000000001</v>
      </c>
      <c r="K102" s="127">
        <v>1000</v>
      </c>
    </row>
    <row r="103" spans="2:11" x14ac:dyDescent="0.25">
      <c r="C103" s="205">
        <v>25.25</v>
      </c>
      <c r="D103" s="127">
        <v>2525</v>
      </c>
      <c r="E103" s="127">
        <v>505</v>
      </c>
      <c r="H103" s="128">
        <v>0.19900000000000001</v>
      </c>
      <c r="K103" s="127">
        <v>1010</v>
      </c>
    </row>
    <row r="104" spans="2:11" x14ac:dyDescent="0.25">
      <c r="C104" s="205">
        <v>25.5</v>
      </c>
      <c r="D104" s="127">
        <v>2550</v>
      </c>
      <c r="E104" s="127">
        <v>510</v>
      </c>
      <c r="H104" s="128">
        <v>0.20100000000000001</v>
      </c>
      <c r="K104" s="127">
        <v>1020</v>
      </c>
    </row>
    <row r="105" spans="2:11" x14ac:dyDescent="0.25">
      <c r="C105" s="205">
        <v>25.75</v>
      </c>
      <c r="D105" s="127">
        <v>2575</v>
      </c>
      <c r="E105" s="127">
        <v>515</v>
      </c>
      <c r="H105" s="128">
        <v>0.20200000000000001</v>
      </c>
      <c r="K105" s="127">
        <v>1030</v>
      </c>
    </row>
    <row r="106" spans="2:11" x14ac:dyDescent="0.25">
      <c r="C106" s="205">
        <v>26</v>
      </c>
      <c r="D106" s="127">
        <v>2600</v>
      </c>
      <c r="E106" s="127">
        <v>520</v>
      </c>
      <c r="H106" s="128">
        <v>0.20300000000000001</v>
      </c>
      <c r="K106" s="127">
        <v>1040</v>
      </c>
    </row>
    <row r="107" spans="2:11" x14ac:dyDescent="0.25">
      <c r="C107" s="205">
        <v>26.25</v>
      </c>
      <c r="D107" s="127">
        <v>2625</v>
      </c>
      <c r="E107" s="127">
        <v>525</v>
      </c>
      <c r="H107" s="128">
        <v>0.20499999999999999</v>
      </c>
      <c r="K107" s="127">
        <v>1050</v>
      </c>
    </row>
    <row r="108" spans="2:11" x14ac:dyDescent="0.25">
      <c r="C108" s="205">
        <v>26.5</v>
      </c>
      <c r="D108" s="127">
        <v>2650</v>
      </c>
      <c r="E108" s="127">
        <v>530</v>
      </c>
      <c r="H108" s="128">
        <v>0.20799999999999999</v>
      </c>
      <c r="K108" s="127">
        <v>1060</v>
      </c>
    </row>
    <row r="109" spans="2:11" x14ac:dyDescent="0.25">
      <c r="C109" s="205">
        <v>26.75</v>
      </c>
      <c r="D109" s="127">
        <v>2675</v>
      </c>
      <c r="E109" s="127">
        <v>535</v>
      </c>
      <c r="H109" s="128">
        <v>0.21</v>
      </c>
      <c r="K109" s="127">
        <v>1070</v>
      </c>
    </row>
    <row r="110" spans="2:11" x14ac:dyDescent="0.25">
      <c r="C110" s="205">
        <v>27</v>
      </c>
      <c r="D110" s="127">
        <v>2700</v>
      </c>
      <c r="E110" s="127">
        <v>540</v>
      </c>
      <c r="H110" s="128">
        <v>0.21199999999999999</v>
      </c>
      <c r="K110" s="127">
        <v>1080</v>
      </c>
    </row>
    <row r="111" spans="2:11" x14ac:dyDescent="0.25">
      <c r="C111" s="205">
        <v>27.25</v>
      </c>
      <c r="D111" s="127">
        <v>2725</v>
      </c>
      <c r="E111" s="127">
        <v>545</v>
      </c>
      <c r="H111" s="128">
        <v>0.216</v>
      </c>
      <c r="K111" s="127">
        <v>1090</v>
      </c>
    </row>
    <row r="112" spans="2:11" x14ac:dyDescent="0.25">
      <c r="C112" s="205">
        <v>27.5</v>
      </c>
      <c r="D112" s="127">
        <v>2750</v>
      </c>
      <c r="E112" s="127">
        <v>550</v>
      </c>
      <c r="H112" s="128">
        <v>0.218</v>
      </c>
      <c r="K112" s="127">
        <v>1100</v>
      </c>
    </row>
    <row r="113" spans="3:11" x14ac:dyDescent="0.25">
      <c r="C113" s="205">
        <v>27.75</v>
      </c>
      <c r="D113" s="127">
        <v>2775</v>
      </c>
      <c r="E113" s="127">
        <v>555</v>
      </c>
      <c r="H113" s="128">
        <v>0.219</v>
      </c>
      <c r="K113" s="127">
        <v>1110</v>
      </c>
    </row>
    <row r="114" spans="3:11" x14ac:dyDescent="0.25">
      <c r="C114" s="205">
        <v>28</v>
      </c>
      <c r="D114" s="127">
        <v>2800</v>
      </c>
      <c r="E114" s="127">
        <v>560</v>
      </c>
      <c r="H114" s="128">
        <v>0.223</v>
      </c>
      <c r="K114" s="127">
        <v>1120</v>
      </c>
    </row>
    <row r="115" spans="3:11" x14ac:dyDescent="0.25">
      <c r="C115" s="205">
        <v>28.25</v>
      </c>
      <c r="D115" s="127">
        <v>2825</v>
      </c>
      <c r="E115" s="127">
        <v>565</v>
      </c>
      <c r="H115" s="128">
        <v>0.22500000000000001</v>
      </c>
      <c r="K115" s="127">
        <v>1130</v>
      </c>
    </row>
    <row r="116" spans="3:11" x14ac:dyDescent="0.25">
      <c r="C116" s="205">
        <v>28.5</v>
      </c>
      <c r="D116" s="127">
        <v>2850</v>
      </c>
      <c r="E116" s="127">
        <v>570</v>
      </c>
      <c r="H116" s="128">
        <v>0.22600000000000001</v>
      </c>
      <c r="K116" s="127">
        <v>1140</v>
      </c>
    </row>
    <row r="117" spans="3:11" x14ac:dyDescent="0.25">
      <c r="C117" s="205">
        <v>28.75</v>
      </c>
      <c r="D117" s="127">
        <v>2875</v>
      </c>
      <c r="E117" s="127">
        <v>575</v>
      </c>
      <c r="H117" s="128">
        <v>0.23</v>
      </c>
      <c r="K117" s="127">
        <v>1150</v>
      </c>
    </row>
    <row r="118" spans="3:11" x14ac:dyDescent="0.25">
      <c r="C118" s="205">
        <v>29</v>
      </c>
      <c r="D118" s="127">
        <v>2900</v>
      </c>
      <c r="E118" s="127">
        <v>580</v>
      </c>
      <c r="H118" s="128">
        <v>0.23100000000000001</v>
      </c>
      <c r="K118" s="127">
        <v>1160</v>
      </c>
    </row>
    <row r="119" spans="3:11" x14ac:dyDescent="0.25">
      <c r="C119" s="205">
        <v>29.25</v>
      </c>
      <c r="D119" s="127">
        <v>2925</v>
      </c>
      <c r="E119" s="127">
        <v>585</v>
      </c>
      <c r="H119" s="128">
        <v>0.23300000000000001</v>
      </c>
      <c r="K119" s="127">
        <v>1170</v>
      </c>
    </row>
    <row r="120" spans="3:11" x14ac:dyDescent="0.25">
      <c r="C120" s="205">
        <v>29.5</v>
      </c>
      <c r="D120" s="127">
        <v>2950</v>
      </c>
      <c r="E120" s="127">
        <v>590</v>
      </c>
      <c r="H120" s="128">
        <v>0.23599999999999999</v>
      </c>
      <c r="K120" s="127">
        <v>1180</v>
      </c>
    </row>
    <row r="121" spans="3:11" x14ac:dyDescent="0.25">
      <c r="C121" s="205">
        <v>29.75</v>
      </c>
      <c r="D121" s="127">
        <v>2975</v>
      </c>
      <c r="E121" s="127">
        <v>595</v>
      </c>
      <c r="H121" s="128">
        <v>0.23699999999999999</v>
      </c>
      <c r="K121" s="127">
        <v>1190</v>
      </c>
    </row>
    <row r="122" spans="3:11" x14ac:dyDescent="0.25">
      <c r="C122" s="205">
        <v>30</v>
      </c>
      <c r="D122" s="127">
        <v>3000</v>
      </c>
      <c r="E122" s="127">
        <v>600</v>
      </c>
      <c r="H122" s="128">
        <v>0.24</v>
      </c>
      <c r="K122" s="127">
        <v>1200</v>
      </c>
    </row>
    <row r="123" spans="3:11" x14ac:dyDescent="0.25">
      <c r="C123" s="205">
        <v>30.25</v>
      </c>
      <c r="D123" s="127">
        <v>3025</v>
      </c>
      <c r="E123" s="127">
        <v>605</v>
      </c>
      <c r="H123" s="128">
        <v>0.24299999999999999</v>
      </c>
      <c r="K123" s="127">
        <v>1210</v>
      </c>
    </row>
    <row r="124" spans="3:11" x14ac:dyDescent="0.25">
      <c r="C124" s="205">
        <v>30.5</v>
      </c>
      <c r="D124" s="127">
        <v>3050</v>
      </c>
      <c r="E124" s="127">
        <v>610</v>
      </c>
      <c r="H124" s="128">
        <v>0.24399999999999999</v>
      </c>
      <c r="K124" s="127">
        <v>1220</v>
      </c>
    </row>
    <row r="125" spans="3:11" x14ac:dyDescent="0.25">
      <c r="C125" s="205">
        <v>30.75</v>
      </c>
      <c r="D125" s="127">
        <v>3075</v>
      </c>
      <c r="E125" s="127">
        <v>615</v>
      </c>
      <c r="H125" s="128">
        <v>0.25</v>
      </c>
      <c r="K125" s="127">
        <v>1230</v>
      </c>
    </row>
    <row r="126" spans="3:11" x14ac:dyDescent="0.25">
      <c r="C126" s="205">
        <v>31</v>
      </c>
      <c r="D126" s="127">
        <v>3100</v>
      </c>
      <c r="E126" s="127">
        <v>620</v>
      </c>
      <c r="H126" s="128">
        <v>0.25700000000000001</v>
      </c>
      <c r="K126" s="127">
        <v>1240</v>
      </c>
    </row>
    <row r="127" spans="3:11" x14ac:dyDescent="0.25">
      <c r="C127" s="205">
        <v>31.25</v>
      </c>
      <c r="D127" s="127">
        <v>3125</v>
      </c>
      <c r="E127" s="127">
        <v>625</v>
      </c>
      <c r="H127" s="128">
        <v>0.26300000000000001</v>
      </c>
      <c r="K127" s="127">
        <v>1250</v>
      </c>
    </row>
    <row r="128" spans="3:11" x14ac:dyDescent="0.25">
      <c r="C128" s="205">
        <v>31.5</v>
      </c>
      <c r="D128" s="127">
        <v>3150</v>
      </c>
      <c r="E128" s="127">
        <v>630</v>
      </c>
      <c r="H128" s="128">
        <v>0.26400000000000001</v>
      </c>
      <c r="K128" s="127">
        <v>1260</v>
      </c>
    </row>
    <row r="129" spans="3:11" x14ac:dyDescent="0.25">
      <c r="C129" s="205">
        <v>31.75</v>
      </c>
      <c r="D129" s="127">
        <v>3175</v>
      </c>
      <c r="E129" s="127">
        <v>635</v>
      </c>
      <c r="H129" s="128">
        <v>0.26900000000000002</v>
      </c>
      <c r="K129" s="127">
        <v>1270</v>
      </c>
    </row>
    <row r="130" spans="3:11" x14ac:dyDescent="0.25">
      <c r="C130" s="205">
        <v>32</v>
      </c>
      <c r="D130" s="127">
        <v>3200</v>
      </c>
      <c r="E130" s="127">
        <v>640</v>
      </c>
      <c r="H130" s="128">
        <v>0.27100000000000002</v>
      </c>
      <c r="K130" s="127">
        <v>1280</v>
      </c>
    </row>
    <row r="131" spans="3:11" x14ac:dyDescent="0.25">
      <c r="C131" s="205">
        <v>32.25</v>
      </c>
      <c r="D131" s="127">
        <v>3225</v>
      </c>
      <c r="E131" s="127">
        <v>645</v>
      </c>
      <c r="H131" s="128">
        <v>0.27500000000000002</v>
      </c>
      <c r="K131" s="127">
        <v>1290</v>
      </c>
    </row>
    <row r="132" spans="3:11" x14ac:dyDescent="0.25">
      <c r="C132" s="205">
        <v>32.5</v>
      </c>
      <c r="D132" s="127">
        <v>3250</v>
      </c>
      <c r="E132" s="127">
        <v>650</v>
      </c>
      <c r="H132" s="128">
        <v>0.27700000000000002</v>
      </c>
      <c r="K132" s="127">
        <v>1300</v>
      </c>
    </row>
    <row r="133" spans="3:11" x14ac:dyDescent="0.25">
      <c r="C133" s="205">
        <v>32.75</v>
      </c>
      <c r="D133" s="127">
        <v>3275</v>
      </c>
      <c r="E133" s="127">
        <v>655</v>
      </c>
      <c r="H133" s="128">
        <v>0.28199999999999997</v>
      </c>
      <c r="K133" s="127">
        <v>1310</v>
      </c>
    </row>
    <row r="134" spans="3:11" x14ac:dyDescent="0.25">
      <c r="C134" s="205">
        <v>33</v>
      </c>
      <c r="D134" s="127">
        <v>3300</v>
      </c>
      <c r="E134" s="127">
        <v>660</v>
      </c>
      <c r="H134" s="128">
        <v>0.28399999999999997</v>
      </c>
      <c r="K134" s="127">
        <v>1320</v>
      </c>
    </row>
    <row r="135" spans="3:11" x14ac:dyDescent="0.25">
      <c r="C135" s="205">
        <v>33.25</v>
      </c>
      <c r="D135" s="127">
        <v>3325</v>
      </c>
      <c r="E135" s="127">
        <v>665</v>
      </c>
      <c r="H135" s="128">
        <v>0.28899999999999998</v>
      </c>
      <c r="K135" s="127">
        <v>1330</v>
      </c>
    </row>
    <row r="136" spans="3:11" x14ac:dyDescent="0.25">
      <c r="C136" s="205">
        <v>33.5</v>
      </c>
      <c r="D136" s="127">
        <v>3350</v>
      </c>
      <c r="E136" s="127">
        <v>670</v>
      </c>
      <c r="H136" s="128">
        <v>0.29099999999999998</v>
      </c>
      <c r="K136" s="127">
        <v>1340</v>
      </c>
    </row>
    <row r="137" spans="3:11" x14ac:dyDescent="0.25">
      <c r="C137" s="205">
        <v>33.75</v>
      </c>
      <c r="D137" s="127">
        <v>3375</v>
      </c>
      <c r="E137" s="127">
        <v>675</v>
      </c>
      <c r="H137" s="128">
        <v>0.29499999999999998</v>
      </c>
      <c r="K137" s="127">
        <v>1350</v>
      </c>
    </row>
    <row r="138" spans="3:11" x14ac:dyDescent="0.25">
      <c r="C138" s="205">
        <v>34</v>
      </c>
      <c r="D138" s="127">
        <v>3400</v>
      </c>
      <c r="E138" s="127">
        <v>680</v>
      </c>
      <c r="H138" s="128">
        <v>0.29799999999999999</v>
      </c>
      <c r="K138" s="127">
        <v>1360</v>
      </c>
    </row>
    <row r="139" spans="3:11" x14ac:dyDescent="0.25">
      <c r="C139" s="205">
        <v>34.25</v>
      </c>
      <c r="D139" s="127">
        <v>3425</v>
      </c>
      <c r="E139" s="127">
        <v>685</v>
      </c>
      <c r="H139" s="128">
        <v>0.30199999999999999</v>
      </c>
      <c r="K139" s="127">
        <v>1370</v>
      </c>
    </row>
    <row r="140" spans="3:11" x14ac:dyDescent="0.25">
      <c r="C140" s="205">
        <v>34.5</v>
      </c>
      <c r="D140" s="127">
        <v>3450</v>
      </c>
      <c r="E140" s="127">
        <v>690</v>
      </c>
      <c r="H140" s="128">
        <v>0.309</v>
      </c>
      <c r="K140" s="127">
        <v>1380</v>
      </c>
    </row>
    <row r="141" spans="3:11" x14ac:dyDescent="0.25">
      <c r="C141" s="205">
        <v>34.75</v>
      </c>
      <c r="D141" s="127">
        <v>3475</v>
      </c>
      <c r="E141" s="127">
        <v>695</v>
      </c>
      <c r="H141" s="128">
        <v>0.315</v>
      </c>
      <c r="K141" s="127">
        <v>1390</v>
      </c>
    </row>
    <row r="142" spans="3:11" x14ac:dyDescent="0.25">
      <c r="C142" s="205">
        <v>35</v>
      </c>
      <c r="D142" s="127">
        <v>3500</v>
      </c>
      <c r="E142" s="127">
        <v>700</v>
      </c>
      <c r="H142" s="128">
        <v>0.32200000000000001</v>
      </c>
      <c r="K142" s="127">
        <v>1400</v>
      </c>
    </row>
    <row r="143" spans="3:11" x14ac:dyDescent="0.25">
      <c r="C143" s="205">
        <v>35.25</v>
      </c>
      <c r="D143" s="127">
        <v>3525</v>
      </c>
      <c r="E143" s="127">
        <v>705</v>
      </c>
      <c r="H143" s="128">
        <v>0.32900000000000001</v>
      </c>
      <c r="K143" s="127">
        <v>1410</v>
      </c>
    </row>
    <row r="144" spans="3:11" x14ac:dyDescent="0.25">
      <c r="C144" s="205">
        <v>35.5</v>
      </c>
      <c r="D144" s="127">
        <v>3550</v>
      </c>
      <c r="E144" s="127">
        <v>710</v>
      </c>
      <c r="H144" s="128">
        <v>0.33600000000000002</v>
      </c>
      <c r="K144" s="127">
        <v>1420</v>
      </c>
    </row>
    <row r="145" spans="3:11" x14ac:dyDescent="0.25">
      <c r="C145" s="205">
        <v>35.75</v>
      </c>
      <c r="D145" s="127">
        <v>3575</v>
      </c>
      <c r="E145" s="127">
        <v>715</v>
      </c>
      <c r="H145" s="128">
        <v>0.34300000000000003</v>
      </c>
      <c r="K145" s="127">
        <v>1430</v>
      </c>
    </row>
    <row r="146" spans="3:11" x14ac:dyDescent="0.25">
      <c r="C146" s="205">
        <v>36</v>
      </c>
      <c r="D146" s="127">
        <v>3600</v>
      </c>
      <c r="E146" s="127">
        <v>720</v>
      </c>
      <c r="H146" s="128">
        <v>0.34699999999999998</v>
      </c>
      <c r="K146" s="127">
        <v>1440</v>
      </c>
    </row>
    <row r="147" spans="3:11" x14ac:dyDescent="0.25">
      <c r="C147" s="205">
        <v>36.25</v>
      </c>
      <c r="D147" s="127">
        <v>3625</v>
      </c>
      <c r="E147" s="127">
        <v>725</v>
      </c>
      <c r="H147" s="128">
        <v>0.35</v>
      </c>
      <c r="K147" s="127">
        <v>1450</v>
      </c>
    </row>
    <row r="148" spans="3:11" x14ac:dyDescent="0.25">
      <c r="C148" s="205">
        <v>36.5</v>
      </c>
      <c r="D148" s="127">
        <v>3650</v>
      </c>
      <c r="E148" s="127">
        <v>730</v>
      </c>
      <c r="H148" s="128">
        <v>0.35399999999999998</v>
      </c>
      <c r="K148" s="127">
        <v>1460</v>
      </c>
    </row>
    <row r="149" spans="3:11" x14ac:dyDescent="0.25">
      <c r="C149" s="205">
        <v>36.75</v>
      </c>
      <c r="D149" s="127">
        <v>3675</v>
      </c>
      <c r="E149" s="127">
        <v>735</v>
      </c>
      <c r="H149" s="128">
        <v>0.36</v>
      </c>
      <c r="K149" s="127">
        <v>1470</v>
      </c>
    </row>
    <row r="150" spans="3:11" x14ac:dyDescent="0.25">
      <c r="C150" s="205">
        <v>37</v>
      </c>
      <c r="D150" s="127">
        <v>3700</v>
      </c>
      <c r="E150" s="127">
        <v>740</v>
      </c>
      <c r="H150" s="128">
        <v>0.36699999999999999</v>
      </c>
      <c r="K150" s="127">
        <v>1480</v>
      </c>
    </row>
    <row r="151" spans="3:11" x14ac:dyDescent="0.25">
      <c r="C151" s="205">
        <v>37.25</v>
      </c>
      <c r="D151" s="127">
        <v>3725</v>
      </c>
      <c r="E151" s="127">
        <v>745</v>
      </c>
      <c r="H151" s="128">
        <v>0.374</v>
      </c>
      <c r="K151" s="127">
        <v>1490</v>
      </c>
    </row>
    <row r="152" spans="3:11" x14ac:dyDescent="0.25">
      <c r="C152" s="205">
        <v>37.5</v>
      </c>
      <c r="D152" s="127">
        <v>3750</v>
      </c>
      <c r="E152" s="127">
        <v>750</v>
      </c>
      <c r="H152" s="128">
        <v>0.38100000000000001</v>
      </c>
      <c r="K152" s="127">
        <v>1500</v>
      </c>
    </row>
    <row r="153" spans="3:11" x14ac:dyDescent="0.25">
      <c r="C153" s="205">
        <v>37.75</v>
      </c>
      <c r="D153" s="127">
        <v>3775</v>
      </c>
      <c r="E153" s="127">
        <v>755</v>
      </c>
      <c r="H153" s="128">
        <v>0.38800000000000001</v>
      </c>
      <c r="K153" s="127">
        <v>1510</v>
      </c>
    </row>
    <row r="154" spans="3:11" x14ac:dyDescent="0.25">
      <c r="C154" s="205">
        <v>38</v>
      </c>
      <c r="D154" s="127">
        <v>3800</v>
      </c>
      <c r="E154" s="127">
        <v>760</v>
      </c>
      <c r="H154" s="128">
        <v>0.39500000000000002</v>
      </c>
      <c r="K154" s="127">
        <v>1520</v>
      </c>
    </row>
    <row r="155" spans="3:11" x14ac:dyDescent="0.25">
      <c r="C155" s="205">
        <v>38.25</v>
      </c>
      <c r="D155" s="127">
        <v>3825</v>
      </c>
      <c r="E155" s="127">
        <v>765</v>
      </c>
      <c r="H155" s="128">
        <v>0.40200000000000002</v>
      </c>
      <c r="K155" s="127">
        <v>1530</v>
      </c>
    </row>
    <row r="156" spans="3:11" x14ac:dyDescent="0.25">
      <c r="C156" s="205">
        <v>38.5</v>
      </c>
      <c r="D156" s="127">
        <v>3850</v>
      </c>
      <c r="E156" s="127">
        <v>770</v>
      </c>
      <c r="H156" s="128">
        <v>0.40899999999999997</v>
      </c>
      <c r="K156" s="127">
        <v>1540</v>
      </c>
    </row>
    <row r="157" spans="3:11" x14ac:dyDescent="0.25">
      <c r="C157" s="205">
        <v>38.75</v>
      </c>
      <c r="D157" s="127">
        <v>3875</v>
      </c>
      <c r="E157" s="127">
        <v>775</v>
      </c>
      <c r="H157" s="128">
        <v>0.41599999999999998</v>
      </c>
      <c r="K157" s="127">
        <v>1550</v>
      </c>
    </row>
    <row r="158" spans="3:11" x14ac:dyDescent="0.25">
      <c r="C158" s="205">
        <v>39</v>
      </c>
      <c r="D158" s="127">
        <v>3900</v>
      </c>
      <c r="E158" s="127">
        <v>780</v>
      </c>
      <c r="H158" s="128">
        <v>0.42399999999999999</v>
      </c>
      <c r="K158" s="127">
        <v>1560</v>
      </c>
    </row>
    <row r="159" spans="3:11" x14ac:dyDescent="0.25">
      <c r="C159" s="205">
        <v>39.25</v>
      </c>
      <c r="D159" s="127">
        <v>3925</v>
      </c>
      <c r="E159" s="127">
        <v>785</v>
      </c>
      <c r="H159" s="128">
        <v>0.43099999999999999</v>
      </c>
      <c r="K159" s="127">
        <v>1570</v>
      </c>
    </row>
    <row r="160" spans="3:11" x14ac:dyDescent="0.25">
      <c r="C160" s="205">
        <v>39.5</v>
      </c>
      <c r="D160" s="127">
        <v>3950</v>
      </c>
      <c r="E160" s="127">
        <v>790</v>
      </c>
      <c r="H160" s="128">
        <v>0.438</v>
      </c>
      <c r="K160" s="127">
        <v>1580</v>
      </c>
    </row>
    <row r="161" spans="3:11" x14ac:dyDescent="0.25">
      <c r="C161" s="205">
        <v>39.75</v>
      </c>
      <c r="D161" s="127">
        <v>3975</v>
      </c>
      <c r="E161" s="127">
        <v>795</v>
      </c>
      <c r="H161" s="128">
        <v>0.51500000000000001</v>
      </c>
      <c r="K161" s="127">
        <v>1590</v>
      </c>
    </row>
    <row r="162" spans="3:11" x14ac:dyDescent="0.25">
      <c r="C162" s="205">
        <v>40</v>
      </c>
      <c r="D162" s="127">
        <v>4000</v>
      </c>
      <c r="E162" s="127">
        <v>800</v>
      </c>
      <c r="H162" s="128">
        <v>0.52300000000000002</v>
      </c>
      <c r="K162" s="127">
        <v>1600</v>
      </c>
    </row>
    <row r="163" spans="3:11" x14ac:dyDescent="0.25">
      <c r="C163" s="205">
        <v>40.25</v>
      </c>
      <c r="D163" s="127">
        <v>4025</v>
      </c>
      <c r="E163" s="127">
        <v>805</v>
      </c>
      <c r="H163" s="128">
        <v>0.53</v>
      </c>
      <c r="K163" s="127">
        <v>1610</v>
      </c>
    </row>
    <row r="164" spans="3:11" x14ac:dyDescent="0.25">
      <c r="C164" s="205">
        <v>40.5</v>
      </c>
      <c r="D164" s="127">
        <v>4050</v>
      </c>
      <c r="E164" s="127">
        <v>810</v>
      </c>
      <c r="H164" s="128">
        <v>0.53800000000000003</v>
      </c>
      <c r="K164" s="127">
        <v>1620</v>
      </c>
    </row>
    <row r="165" spans="3:11" x14ac:dyDescent="0.25">
      <c r="C165" s="205">
        <v>40.75</v>
      </c>
      <c r="D165" s="127">
        <v>4075</v>
      </c>
      <c r="E165" s="127">
        <v>815</v>
      </c>
      <c r="H165" s="128">
        <v>0.54500000000000004</v>
      </c>
      <c r="K165" s="127">
        <v>1630</v>
      </c>
    </row>
    <row r="166" spans="3:11" x14ac:dyDescent="0.25">
      <c r="C166" s="205">
        <v>41</v>
      </c>
      <c r="D166" s="127">
        <v>4100</v>
      </c>
      <c r="E166" s="127">
        <v>820</v>
      </c>
      <c r="H166" s="128">
        <v>0.55300000000000005</v>
      </c>
      <c r="K166" s="127">
        <v>1640</v>
      </c>
    </row>
    <row r="167" spans="3:11" x14ac:dyDescent="0.25">
      <c r="C167" s="205">
        <v>41.25</v>
      </c>
      <c r="D167" s="127">
        <v>4125</v>
      </c>
      <c r="E167" s="127">
        <v>825</v>
      </c>
      <c r="H167" s="128">
        <v>0.56100000000000005</v>
      </c>
      <c r="K167" s="127">
        <v>1650</v>
      </c>
    </row>
    <row r="168" spans="3:11" x14ac:dyDescent="0.25">
      <c r="C168" s="205">
        <v>41.5</v>
      </c>
      <c r="D168" s="127">
        <v>4150</v>
      </c>
      <c r="E168" s="127">
        <v>830</v>
      </c>
      <c r="H168" s="128">
        <v>0.56799999999999995</v>
      </c>
      <c r="K168" s="127">
        <v>1660</v>
      </c>
    </row>
    <row r="169" spans="3:11" x14ac:dyDescent="0.25">
      <c r="C169" s="205">
        <v>41.75</v>
      </c>
      <c r="D169" s="127">
        <v>4175</v>
      </c>
      <c r="E169" s="127">
        <v>835</v>
      </c>
      <c r="H169" s="128">
        <v>0.57599999999999996</v>
      </c>
      <c r="K169" s="127">
        <v>1670</v>
      </c>
    </row>
    <row r="170" spans="3:11" x14ac:dyDescent="0.25">
      <c r="C170" s="205">
        <v>42</v>
      </c>
      <c r="D170" s="127">
        <v>4200</v>
      </c>
      <c r="E170" s="127">
        <v>840</v>
      </c>
      <c r="H170" s="128">
        <v>0.58399999999999996</v>
      </c>
      <c r="K170" s="127">
        <v>1680</v>
      </c>
    </row>
    <row r="171" spans="3:11" x14ac:dyDescent="0.25">
      <c r="C171" s="205">
        <v>42.25</v>
      </c>
      <c r="D171" s="127">
        <v>4225</v>
      </c>
      <c r="E171" s="127">
        <v>845</v>
      </c>
      <c r="H171" s="128">
        <v>0.59199999999999997</v>
      </c>
      <c r="K171" s="127">
        <v>1690</v>
      </c>
    </row>
    <row r="172" spans="3:11" x14ac:dyDescent="0.25">
      <c r="C172" s="205">
        <v>42.5</v>
      </c>
      <c r="D172" s="127">
        <v>4250</v>
      </c>
      <c r="E172" s="127">
        <v>850</v>
      </c>
      <c r="H172" s="128">
        <v>0.59899999999999998</v>
      </c>
      <c r="K172" s="127">
        <v>1700</v>
      </c>
    </row>
    <row r="173" spans="3:11" x14ac:dyDescent="0.25">
      <c r="C173" s="205">
        <v>42.75</v>
      </c>
      <c r="D173" s="127">
        <v>4275</v>
      </c>
      <c r="E173" s="127">
        <v>855</v>
      </c>
      <c r="H173" s="128">
        <v>0.60699999999999998</v>
      </c>
      <c r="K173" s="127">
        <v>1710</v>
      </c>
    </row>
    <row r="174" spans="3:11" x14ac:dyDescent="0.25">
      <c r="C174" s="205">
        <v>43</v>
      </c>
      <c r="D174" s="127">
        <v>4300</v>
      </c>
      <c r="E174" s="127">
        <v>860</v>
      </c>
      <c r="H174" s="128">
        <v>0.61499999999999999</v>
      </c>
      <c r="K174" s="127">
        <v>1720</v>
      </c>
    </row>
    <row r="175" spans="3:11" x14ac:dyDescent="0.25">
      <c r="C175" s="205">
        <v>43.25</v>
      </c>
      <c r="D175" s="127">
        <v>4325</v>
      </c>
      <c r="E175" s="127">
        <v>865</v>
      </c>
      <c r="H175" s="128">
        <v>1.02</v>
      </c>
      <c r="K175" s="127">
        <v>1730</v>
      </c>
    </row>
    <row r="176" spans="3:11" x14ac:dyDescent="0.25">
      <c r="C176" s="205">
        <v>43.5</v>
      </c>
      <c r="D176" s="127">
        <v>4350</v>
      </c>
      <c r="E176" s="127">
        <v>870</v>
      </c>
      <c r="H176" s="128">
        <v>1.03</v>
      </c>
      <c r="K176" s="127">
        <v>1740</v>
      </c>
    </row>
    <row r="177" spans="3:11" x14ac:dyDescent="0.25">
      <c r="C177" s="205">
        <v>43.75</v>
      </c>
      <c r="D177" s="127">
        <v>4375</v>
      </c>
      <c r="E177" s="127">
        <v>875</v>
      </c>
      <c r="H177" s="128">
        <v>1.04</v>
      </c>
      <c r="K177" s="127">
        <v>1750</v>
      </c>
    </row>
    <row r="178" spans="3:11" x14ac:dyDescent="0.25">
      <c r="C178" s="205">
        <v>44</v>
      </c>
      <c r="D178" s="127">
        <v>4400</v>
      </c>
      <c r="E178" s="127">
        <v>880</v>
      </c>
      <c r="H178" s="128">
        <v>1.05</v>
      </c>
      <c r="K178" s="127">
        <v>1760</v>
      </c>
    </row>
    <row r="179" spans="3:11" x14ac:dyDescent="0.25">
      <c r="C179" s="205">
        <v>44.25</v>
      </c>
      <c r="D179" s="127">
        <v>4425</v>
      </c>
      <c r="E179" s="127">
        <v>885</v>
      </c>
      <c r="H179" s="128">
        <v>1.06</v>
      </c>
      <c r="K179" s="127">
        <v>1770</v>
      </c>
    </row>
    <row r="180" spans="3:11" x14ac:dyDescent="0.25">
      <c r="C180" s="205">
        <v>44.5</v>
      </c>
      <c r="D180" s="127">
        <v>4450</v>
      </c>
      <c r="E180" s="127">
        <v>890</v>
      </c>
      <c r="H180" s="128">
        <v>1.07</v>
      </c>
      <c r="K180" s="127">
        <v>1780</v>
      </c>
    </row>
    <row r="181" spans="3:11" x14ac:dyDescent="0.25">
      <c r="C181" s="205">
        <v>44.75</v>
      </c>
      <c r="D181" s="127">
        <v>4475</v>
      </c>
      <c r="E181" s="127">
        <v>895</v>
      </c>
      <c r="H181" s="128">
        <v>1.08</v>
      </c>
      <c r="K181" s="127">
        <v>1790</v>
      </c>
    </row>
    <row r="182" spans="3:11" x14ac:dyDescent="0.25">
      <c r="C182" s="205">
        <v>45</v>
      </c>
      <c r="D182" s="127">
        <v>4500</v>
      </c>
      <c r="E182" s="127">
        <v>900</v>
      </c>
      <c r="H182" s="128">
        <v>1.0900000000000001</v>
      </c>
      <c r="K182" s="127">
        <v>1800</v>
      </c>
    </row>
    <row r="183" spans="3:11" x14ac:dyDescent="0.25">
      <c r="C183" s="205">
        <v>45.25</v>
      </c>
      <c r="D183" s="127">
        <v>4525</v>
      </c>
      <c r="E183" s="127">
        <v>905</v>
      </c>
      <c r="H183" s="128">
        <v>1.1000000000000001</v>
      </c>
      <c r="K183" s="127">
        <v>1810</v>
      </c>
    </row>
    <row r="184" spans="3:11" x14ac:dyDescent="0.25">
      <c r="C184" s="205">
        <v>45.5</v>
      </c>
      <c r="D184" s="127">
        <v>4550</v>
      </c>
      <c r="E184" s="127">
        <v>910</v>
      </c>
      <c r="H184" s="128">
        <v>1.1100000000000001</v>
      </c>
      <c r="K184" s="127">
        <v>1820</v>
      </c>
    </row>
    <row r="185" spans="3:11" x14ac:dyDescent="0.25">
      <c r="C185" s="205">
        <v>45.75</v>
      </c>
      <c r="D185" s="127">
        <v>4575</v>
      </c>
      <c r="E185" s="127">
        <v>915</v>
      </c>
      <c r="H185" s="128">
        <v>1.1200000000000001</v>
      </c>
      <c r="K185" s="127">
        <v>1830</v>
      </c>
    </row>
    <row r="186" spans="3:11" x14ac:dyDescent="0.25">
      <c r="C186" s="205">
        <v>46</v>
      </c>
      <c r="D186" s="127">
        <v>4600</v>
      </c>
      <c r="E186" s="127">
        <v>920</v>
      </c>
      <c r="H186" s="128">
        <v>1.1299999999999999</v>
      </c>
      <c r="K186" s="127">
        <v>1840</v>
      </c>
    </row>
    <row r="187" spans="3:11" x14ac:dyDescent="0.25">
      <c r="C187" s="205">
        <v>46.25</v>
      </c>
      <c r="D187" s="127">
        <v>4625</v>
      </c>
      <c r="E187" s="127">
        <v>925</v>
      </c>
      <c r="H187" s="128">
        <v>1.1399999999999999</v>
      </c>
      <c r="K187" s="127">
        <v>1850</v>
      </c>
    </row>
    <row r="188" spans="3:11" x14ac:dyDescent="0.25">
      <c r="C188" s="205">
        <v>46.5</v>
      </c>
      <c r="D188" s="127">
        <v>4650</v>
      </c>
      <c r="E188" s="127">
        <v>930</v>
      </c>
      <c r="H188" s="128">
        <v>1.1499999999999999</v>
      </c>
      <c r="K188" s="127">
        <v>1860</v>
      </c>
    </row>
    <row r="189" spans="3:11" x14ac:dyDescent="0.25">
      <c r="C189" s="205">
        <v>46.75</v>
      </c>
      <c r="D189" s="127">
        <v>4675</v>
      </c>
      <c r="E189" s="127">
        <v>935</v>
      </c>
      <c r="K189" s="127">
        <v>1870</v>
      </c>
    </row>
    <row r="190" spans="3:11" x14ac:dyDescent="0.25">
      <c r="C190" s="205">
        <v>47</v>
      </c>
      <c r="D190" s="127">
        <v>4700</v>
      </c>
      <c r="E190" s="127">
        <v>940</v>
      </c>
      <c r="K190" s="127">
        <v>1880</v>
      </c>
    </row>
    <row r="191" spans="3:11" x14ac:dyDescent="0.25">
      <c r="C191" s="205">
        <v>47.25</v>
      </c>
      <c r="D191" s="127">
        <v>4725</v>
      </c>
      <c r="E191" s="127">
        <v>945</v>
      </c>
      <c r="K191" s="127">
        <v>1890</v>
      </c>
    </row>
    <row r="192" spans="3:11" x14ac:dyDescent="0.25">
      <c r="C192" s="205">
        <v>47.5</v>
      </c>
      <c r="D192" s="127">
        <v>4750</v>
      </c>
      <c r="E192" s="127">
        <v>950</v>
      </c>
      <c r="K192" s="127">
        <v>1900</v>
      </c>
    </row>
    <row r="193" spans="3:11" x14ac:dyDescent="0.25">
      <c r="C193" s="205">
        <v>47.75</v>
      </c>
      <c r="D193" s="127">
        <v>4775</v>
      </c>
      <c r="E193" s="127">
        <v>955</v>
      </c>
      <c r="K193" s="127">
        <v>1910</v>
      </c>
    </row>
    <row r="194" spans="3:11" x14ac:dyDescent="0.25">
      <c r="C194" s="205">
        <v>48</v>
      </c>
      <c r="D194" s="127">
        <v>4800</v>
      </c>
      <c r="E194" s="127">
        <v>960</v>
      </c>
      <c r="K194" s="127">
        <v>1920</v>
      </c>
    </row>
    <row r="195" spans="3:11" x14ac:dyDescent="0.25">
      <c r="C195" s="205">
        <v>48.25</v>
      </c>
      <c r="D195" s="127">
        <v>4825</v>
      </c>
      <c r="E195" s="127">
        <v>965</v>
      </c>
      <c r="K195" s="127">
        <v>1930</v>
      </c>
    </row>
    <row r="196" spans="3:11" x14ac:dyDescent="0.25">
      <c r="C196" s="205">
        <v>48.5</v>
      </c>
      <c r="D196" s="127">
        <v>4850</v>
      </c>
      <c r="E196" s="127">
        <v>970</v>
      </c>
      <c r="K196" s="127">
        <v>1940</v>
      </c>
    </row>
    <row r="197" spans="3:11" x14ac:dyDescent="0.25">
      <c r="C197" s="205">
        <v>48.75</v>
      </c>
      <c r="D197" s="127">
        <v>4875</v>
      </c>
      <c r="E197" s="127">
        <v>975</v>
      </c>
      <c r="K197" s="127">
        <v>1950</v>
      </c>
    </row>
    <row r="198" spans="3:11" x14ac:dyDescent="0.25">
      <c r="C198" s="205">
        <v>49</v>
      </c>
      <c r="D198" s="127">
        <v>4900</v>
      </c>
      <c r="E198" s="127">
        <v>980</v>
      </c>
      <c r="K198" s="127">
        <v>1960</v>
      </c>
    </row>
    <row r="199" spans="3:11" x14ac:dyDescent="0.25">
      <c r="C199" s="205">
        <v>49.25</v>
      </c>
      <c r="D199" s="127">
        <v>4925</v>
      </c>
      <c r="E199" s="127">
        <v>985</v>
      </c>
      <c r="K199" s="127">
        <v>1970</v>
      </c>
    </row>
    <row r="200" spans="3:11" x14ac:dyDescent="0.25">
      <c r="C200" s="205">
        <v>49.5</v>
      </c>
      <c r="D200" s="127">
        <v>4950</v>
      </c>
      <c r="E200" s="127">
        <v>990</v>
      </c>
      <c r="K200" s="127">
        <v>1980</v>
      </c>
    </row>
    <row r="201" spans="3:11" x14ac:dyDescent="0.25">
      <c r="C201" s="205">
        <v>49.75</v>
      </c>
      <c r="D201" s="127">
        <v>4975</v>
      </c>
      <c r="E201" s="127">
        <v>995</v>
      </c>
      <c r="K201" s="127">
        <v>1990</v>
      </c>
    </row>
    <row r="202" spans="3:11" x14ac:dyDescent="0.25">
      <c r="C202" s="205">
        <v>50</v>
      </c>
      <c r="D202" s="127">
        <v>5000</v>
      </c>
      <c r="E202" s="127">
        <v>1000</v>
      </c>
      <c r="K202" s="127">
        <v>2000</v>
      </c>
    </row>
    <row r="203" spans="3:11" x14ac:dyDescent="0.25">
      <c r="C203" s="205">
        <v>50.25</v>
      </c>
      <c r="D203" s="127">
        <v>5025</v>
      </c>
      <c r="K203" s="127">
        <v>2010</v>
      </c>
    </row>
    <row r="204" spans="3:11" x14ac:dyDescent="0.25">
      <c r="C204" s="205">
        <v>50.5</v>
      </c>
      <c r="D204" s="127">
        <v>5050</v>
      </c>
      <c r="K204" s="127">
        <v>2020</v>
      </c>
    </row>
    <row r="205" spans="3:11" x14ac:dyDescent="0.25">
      <c r="C205" s="205">
        <v>50.75</v>
      </c>
      <c r="D205" s="127">
        <v>5075</v>
      </c>
      <c r="K205" s="127">
        <v>2030</v>
      </c>
    </row>
    <row r="206" spans="3:11" x14ac:dyDescent="0.25">
      <c r="C206" s="205">
        <v>51</v>
      </c>
      <c r="D206" s="127">
        <v>5100</v>
      </c>
      <c r="K206" s="127">
        <v>2040</v>
      </c>
    </row>
    <row r="207" spans="3:11" x14ac:dyDescent="0.25">
      <c r="C207" s="205">
        <v>51.25</v>
      </c>
      <c r="D207" s="127">
        <v>5125</v>
      </c>
      <c r="K207" s="127">
        <v>2050</v>
      </c>
    </row>
    <row r="208" spans="3:11" x14ac:dyDescent="0.25">
      <c r="C208" s="205">
        <v>51.5</v>
      </c>
      <c r="D208" s="127">
        <v>5150</v>
      </c>
      <c r="K208" s="127">
        <v>2060</v>
      </c>
    </row>
    <row r="209" spans="3:11" x14ac:dyDescent="0.25">
      <c r="C209" s="205">
        <v>51.75</v>
      </c>
      <c r="D209" s="127">
        <v>5175</v>
      </c>
      <c r="K209" s="127">
        <v>2070</v>
      </c>
    </row>
    <row r="210" spans="3:11" x14ac:dyDescent="0.25">
      <c r="C210" s="205">
        <v>52</v>
      </c>
      <c r="D210" s="127">
        <v>5200</v>
      </c>
      <c r="K210" s="127">
        <v>2080</v>
      </c>
    </row>
    <row r="211" spans="3:11" x14ac:dyDescent="0.25">
      <c r="C211" s="205">
        <v>52.25</v>
      </c>
      <c r="D211" s="127">
        <v>5225</v>
      </c>
      <c r="K211" s="127">
        <v>2090</v>
      </c>
    </row>
    <row r="212" spans="3:11" x14ac:dyDescent="0.25">
      <c r="C212" s="205">
        <v>52.5</v>
      </c>
      <c r="D212" s="127">
        <v>5250</v>
      </c>
      <c r="K212" s="127">
        <v>2100</v>
      </c>
    </row>
    <row r="213" spans="3:11" x14ac:dyDescent="0.25">
      <c r="C213" s="205">
        <v>52.75</v>
      </c>
      <c r="D213" s="127">
        <v>5275</v>
      </c>
      <c r="K213" s="127">
        <v>2110</v>
      </c>
    </row>
    <row r="214" spans="3:11" x14ac:dyDescent="0.25">
      <c r="C214" s="205">
        <v>53</v>
      </c>
      <c r="D214" s="127">
        <v>5300</v>
      </c>
      <c r="K214" s="127">
        <v>2120</v>
      </c>
    </row>
    <row r="215" spans="3:11" x14ac:dyDescent="0.25">
      <c r="C215" s="205">
        <v>53.25</v>
      </c>
      <c r="D215" s="127">
        <v>5325</v>
      </c>
      <c r="K215" s="127">
        <v>2130</v>
      </c>
    </row>
    <row r="216" spans="3:11" x14ac:dyDescent="0.25">
      <c r="C216" s="205">
        <v>53.5</v>
      </c>
      <c r="D216" s="127">
        <v>5350</v>
      </c>
      <c r="K216" s="127">
        <v>2140</v>
      </c>
    </row>
    <row r="217" spans="3:11" x14ac:dyDescent="0.25">
      <c r="C217" s="205">
        <v>53.75</v>
      </c>
      <c r="D217" s="127">
        <v>5375</v>
      </c>
      <c r="K217" s="127">
        <v>2150</v>
      </c>
    </row>
    <row r="218" spans="3:11" x14ac:dyDescent="0.25">
      <c r="C218" s="205">
        <v>54</v>
      </c>
      <c r="D218" s="127">
        <v>5400</v>
      </c>
      <c r="K218" s="127">
        <v>2160</v>
      </c>
    </row>
    <row r="219" spans="3:11" x14ac:dyDescent="0.25">
      <c r="C219" s="205">
        <v>54.25</v>
      </c>
      <c r="D219" s="127">
        <v>5425</v>
      </c>
      <c r="K219" s="127">
        <v>2170</v>
      </c>
    </row>
    <row r="220" spans="3:11" x14ac:dyDescent="0.25">
      <c r="C220" s="205">
        <v>54.5</v>
      </c>
      <c r="D220" s="127">
        <v>5450</v>
      </c>
      <c r="K220" s="127">
        <v>2180</v>
      </c>
    </row>
    <row r="221" spans="3:11" x14ac:dyDescent="0.25">
      <c r="C221" s="205">
        <v>54.75</v>
      </c>
      <c r="D221" s="127">
        <v>5475</v>
      </c>
      <c r="K221" s="127">
        <v>2190</v>
      </c>
    </row>
    <row r="222" spans="3:11" x14ac:dyDescent="0.25">
      <c r="C222" s="205">
        <v>55</v>
      </c>
      <c r="D222" s="127">
        <v>5500</v>
      </c>
      <c r="K222" s="127">
        <v>2200</v>
      </c>
    </row>
    <row r="223" spans="3:11" x14ac:dyDescent="0.25">
      <c r="C223" s="205">
        <v>55.25</v>
      </c>
      <c r="D223" s="127">
        <v>5525</v>
      </c>
      <c r="K223" s="127">
        <v>2210</v>
      </c>
    </row>
    <row r="224" spans="3:11" x14ac:dyDescent="0.25">
      <c r="C224" s="205">
        <v>55.5</v>
      </c>
      <c r="D224" s="127">
        <v>5550</v>
      </c>
      <c r="K224" s="127">
        <v>2220</v>
      </c>
    </row>
    <row r="225" spans="3:11" x14ac:dyDescent="0.25">
      <c r="C225" s="205">
        <v>55.75</v>
      </c>
      <c r="D225" s="127">
        <v>5575</v>
      </c>
      <c r="K225" s="127">
        <v>2230</v>
      </c>
    </row>
    <row r="226" spans="3:11" x14ac:dyDescent="0.25">
      <c r="C226" s="205">
        <v>56</v>
      </c>
      <c r="D226" s="127">
        <v>5600</v>
      </c>
      <c r="K226" s="127">
        <v>2240</v>
      </c>
    </row>
    <row r="227" spans="3:11" x14ac:dyDescent="0.25">
      <c r="C227" s="205">
        <v>56.25</v>
      </c>
      <c r="D227" s="127">
        <v>5625</v>
      </c>
      <c r="K227" s="127">
        <v>2250</v>
      </c>
    </row>
    <row r="228" spans="3:11" x14ac:dyDescent="0.25">
      <c r="C228" s="205">
        <v>56.5</v>
      </c>
      <c r="D228" s="127">
        <v>5650</v>
      </c>
      <c r="K228" s="127">
        <v>2260</v>
      </c>
    </row>
    <row r="229" spans="3:11" x14ac:dyDescent="0.25">
      <c r="C229" s="205">
        <v>56.75</v>
      </c>
      <c r="D229" s="127">
        <v>5675</v>
      </c>
      <c r="K229" s="127">
        <v>2270</v>
      </c>
    </row>
    <row r="230" spans="3:11" x14ac:dyDescent="0.25">
      <c r="C230" s="205">
        <v>57</v>
      </c>
      <c r="D230" s="127">
        <v>5700</v>
      </c>
      <c r="K230" s="127">
        <v>2280</v>
      </c>
    </row>
    <row r="231" spans="3:11" x14ac:dyDescent="0.25">
      <c r="C231" s="205">
        <v>57.25</v>
      </c>
      <c r="D231" s="127">
        <v>5725</v>
      </c>
      <c r="K231" s="127">
        <v>2290</v>
      </c>
    </row>
    <row r="232" spans="3:11" x14ac:dyDescent="0.25">
      <c r="C232" s="205">
        <v>57.5</v>
      </c>
      <c r="D232" s="127">
        <v>5750</v>
      </c>
      <c r="K232" s="127">
        <v>2300</v>
      </c>
    </row>
    <row r="233" spans="3:11" x14ac:dyDescent="0.25">
      <c r="C233" s="205">
        <v>57.75</v>
      </c>
      <c r="D233" s="127">
        <v>5775</v>
      </c>
      <c r="K233" s="127">
        <v>2310</v>
      </c>
    </row>
    <row r="234" spans="3:11" x14ac:dyDescent="0.25">
      <c r="C234" s="205">
        <v>58</v>
      </c>
      <c r="D234" s="127">
        <v>5800</v>
      </c>
      <c r="K234" s="127">
        <v>2320</v>
      </c>
    </row>
    <row r="235" spans="3:11" x14ac:dyDescent="0.25">
      <c r="C235" s="205">
        <v>58.25</v>
      </c>
      <c r="D235" s="127">
        <v>5825</v>
      </c>
      <c r="K235" s="127">
        <v>2330</v>
      </c>
    </row>
    <row r="236" spans="3:11" x14ac:dyDescent="0.25">
      <c r="C236" s="205">
        <v>58.5</v>
      </c>
      <c r="D236" s="127">
        <v>5850</v>
      </c>
      <c r="K236" s="127">
        <v>2340</v>
      </c>
    </row>
    <row r="237" spans="3:11" x14ac:dyDescent="0.25">
      <c r="C237" s="205">
        <v>58.75</v>
      </c>
      <c r="D237" s="127">
        <v>5875</v>
      </c>
      <c r="K237" s="127">
        <v>2350</v>
      </c>
    </row>
    <row r="238" spans="3:11" x14ac:dyDescent="0.25">
      <c r="C238" s="205">
        <v>59</v>
      </c>
      <c r="D238" s="127">
        <v>5900</v>
      </c>
      <c r="K238" s="127">
        <v>2360</v>
      </c>
    </row>
    <row r="239" spans="3:11" x14ac:dyDescent="0.25">
      <c r="C239" s="205">
        <v>59.25</v>
      </c>
      <c r="D239" s="127">
        <v>5925</v>
      </c>
      <c r="K239" s="127">
        <v>2370</v>
      </c>
    </row>
    <row r="240" spans="3:11" x14ac:dyDescent="0.25">
      <c r="C240" s="205">
        <v>59.5</v>
      </c>
      <c r="D240" s="127">
        <v>5950</v>
      </c>
      <c r="K240" s="127">
        <v>2380</v>
      </c>
    </row>
    <row r="241" spans="3:11" x14ac:dyDescent="0.25">
      <c r="C241" s="205">
        <v>59.75</v>
      </c>
      <c r="D241" s="127">
        <v>5975</v>
      </c>
      <c r="K241" s="127">
        <v>2390</v>
      </c>
    </row>
    <row r="242" spans="3:11" x14ac:dyDescent="0.25">
      <c r="C242" s="205">
        <v>60</v>
      </c>
      <c r="D242" s="127">
        <v>6000</v>
      </c>
      <c r="K242" s="127">
        <v>2400</v>
      </c>
    </row>
    <row r="243" spans="3:11" x14ac:dyDescent="0.25">
      <c r="C243" s="205">
        <v>60.25</v>
      </c>
      <c r="D243" s="127">
        <v>6025</v>
      </c>
      <c r="K243" s="127">
        <v>2410</v>
      </c>
    </row>
    <row r="244" spans="3:11" x14ac:dyDescent="0.25">
      <c r="C244" s="205">
        <v>60.5</v>
      </c>
      <c r="D244" s="127">
        <v>6050</v>
      </c>
      <c r="K244" s="127">
        <v>2420</v>
      </c>
    </row>
    <row r="245" spans="3:11" x14ac:dyDescent="0.25">
      <c r="C245" s="205">
        <v>60.75</v>
      </c>
      <c r="D245" s="127">
        <v>6075</v>
      </c>
      <c r="K245" s="127">
        <v>2430</v>
      </c>
    </row>
    <row r="246" spans="3:11" x14ac:dyDescent="0.25">
      <c r="C246" s="205">
        <v>61</v>
      </c>
      <c r="D246" s="127">
        <v>6100</v>
      </c>
      <c r="K246" s="127">
        <v>2440</v>
      </c>
    </row>
    <row r="247" spans="3:11" x14ac:dyDescent="0.25">
      <c r="C247" s="205">
        <v>61.25</v>
      </c>
      <c r="D247" s="127">
        <v>6125</v>
      </c>
      <c r="K247" s="127">
        <v>2450</v>
      </c>
    </row>
    <row r="248" spans="3:11" x14ac:dyDescent="0.25">
      <c r="C248" s="205">
        <v>61.5</v>
      </c>
      <c r="D248" s="127">
        <v>6150</v>
      </c>
      <c r="K248" s="127">
        <v>2460</v>
      </c>
    </row>
    <row r="249" spans="3:11" x14ac:dyDescent="0.25">
      <c r="C249" s="205">
        <v>61.75</v>
      </c>
      <c r="D249" s="127">
        <v>6175</v>
      </c>
      <c r="K249" s="127">
        <v>2470</v>
      </c>
    </row>
    <row r="250" spans="3:11" x14ac:dyDescent="0.25">
      <c r="C250" s="205">
        <v>62</v>
      </c>
      <c r="D250" s="127">
        <v>6200</v>
      </c>
      <c r="K250" s="127">
        <v>2480</v>
      </c>
    </row>
    <row r="251" spans="3:11" x14ac:dyDescent="0.25">
      <c r="C251" s="205">
        <v>62.25</v>
      </c>
      <c r="D251" s="127">
        <v>6225</v>
      </c>
      <c r="K251" s="127">
        <v>2490</v>
      </c>
    </row>
    <row r="252" spans="3:11" x14ac:dyDescent="0.25">
      <c r="C252" s="205">
        <v>62.5</v>
      </c>
      <c r="D252" s="127">
        <v>6250</v>
      </c>
      <c r="K252" s="127">
        <v>2500</v>
      </c>
    </row>
    <row r="253" spans="3:11" x14ac:dyDescent="0.25">
      <c r="C253" s="205">
        <v>62.75</v>
      </c>
      <c r="D253" s="127">
        <v>6275</v>
      </c>
      <c r="K253" s="127">
        <v>2510</v>
      </c>
    </row>
    <row r="254" spans="3:11" x14ac:dyDescent="0.25">
      <c r="C254" s="205">
        <v>63</v>
      </c>
      <c r="D254" s="127">
        <v>6300</v>
      </c>
      <c r="K254" s="127">
        <v>2520</v>
      </c>
    </row>
    <row r="255" spans="3:11" x14ac:dyDescent="0.25">
      <c r="C255" s="205">
        <v>63.25</v>
      </c>
      <c r="D255" s="127">
        <v>6325</v>
      </c>
      <c r="K255" s="127">
        <v>2530</v>
      </c>
    </row>
    <row r="256" spans="3:11" x14ac:dyDescent="0.25">
      <c r="C256" s="205">
        <v>63.5</v>
      </c>
      <c r="D256" s="127">
        <v>6350</v>
      </c>
      <c r="K256" s="127">
        <v>2540</v>
      </c>
    </row>
    <row r="257" spans="3:11" x14ac:dyDescent="0.25">
      <c r="C257" s="205">
        <v>63.75</v>
      </c>
      <c r="D257" s="127">
        <v>6375</v>
      </c>
      <c r="K257" s="127">
        <v>2550</v>
      </c>
    </row>
    <row r="258" spans="3:11" x14ac:dyDescent="0.25">
      <c r="C258" s="205">
        <v>64</v>
      </c>
      <c r="D258" s="127">
        <v>6400</v>
      </c>
      <c r="K258" s="127">
        <v>2560</v>
      </c>
    </row>
    <row r="259" spans="3:11" x14ac:dyDescent="0.25">
      <c r="C259" s="205">
        <v>64.25</v>
      </c>
      <c r="D259" s="127">
        <v>6425</v>
      </c>
      <c r="K259" s="127">
        <v>2570</v>
      </c>
    </row>
    <row r="260" spans="3:11" x14ac:dyDescent="0.25">
      <c r="C260" s="205">
        <v>64.5</v>
      </c>
      <c r="D260" s="127">
        <v>6450</v>
      </c>
      <c r="K260" s="127">
        <v>2580</v>
      </c>
    </row>
    <row r="261" spans="3:11" x14ac:dyDescent="0.25">
      <c r="C261" s="205">
        <v>64.75</v>
      </c>
      <c r="D261" s="127">
        <v>6475</v>
      </c>
      <c r="K261" s="127">
        <v>2590</v>
      </c>
    </row>
    <row r="262" spans="3:11" x14ac:dyDescent="0.25">
      <c r="C262" s="205">
        <v>65</v>
      </c>
      <c r="D262" s="127">
        <v>6500</v>
      </c>
      <c r="K262" s="127">
        <v>2600</v>
      </c>
    </row>
    <row r="263" spans="3:11" x14ac:dyDescent="0.25">
      <c r="C263" s="205">
        <v>65.25</v>
      </c>
      <c r="D263" s="127">
        <v>6525</v>
      </c>
      <c r="K263" s="127">
        <v>2610</v>
      </c>
    </row>
    <row r="264" spans="3:11" x14ac:dyDescent="0.25">
      <c r="C264" s="205">
        <v>65.5</v>
      </c>
      <c r="D264" s="127">
        <v>6550</v>
      </c>
      <c r="K264" s="127">
        <v>2620</v>
      </c>
    </row>
    <row r="265" spans="3:11" x14ac:dyDescent="0.25">
      <c r="C265" s="205">
        <v>65.75</v>
      </c>
      <c r="D265" s="127">
        <v>6575</v>
      </c>
      <c r="K265" s="127">
        <v>2630</v>
      </c>
    </row>
    <row r="266" spans="3:11" x14ac:dyDescent="0.25">
      <c r="C266" s="205">
        <v>66</v>
      </c>
      <c r="D266" s="127">
        <v>6600</v>
      </c>
      <c r="K266" s="127">
        <v>2640</v>
      </c>
    </row>
    <row r="267" spans="3:11" x14ac:dyDescent="0.25">
      <c r="C267" s="205">
        <v>66.25</v>
      </c>
      <c r="D267" s="127">
        <v>6625</v>
      </c>
      <c r="K267" s="127">
        <v>2650</v>
      </c>
    </row>
    <row r="268" spans="3:11" x14ac:dyDescent="0.25">
      <c r="C268" s="205">
        <v>66.5</v>
      </c>
      <c r="D268" s="127">
        <v>6650</v>
      </c>
      <c r="K268" s="127">
        <v>2660</v>
      </c>
    </row>
    <row r="269" spans="3:11" x14ac:dyDescent="0.25">
      <c r="C269" s="205">
        <v>66.75</v>
      </c>
      <c r="D269" s="127">
        <v>6675</v>
      </c>
      <c r="K269" s="127">
        <v>2670</v>
      </c>
    </row>
    <row r="270" spans="3:11" x14ac:dyDescent="0.25">
      <c r="C270" s="205">
        <v>67</v>
      </c>
      <c r="D270" s="127">
        <v>6700</v>
      </c>
      <c r="K270" s="127">
        <v>2680</v>
      </c>
    </row>
    <row r="271" spans="3:11" x14ac:dyDescent="0.25">
      <c r="C271" s="205">
        <v>67.25</v>
      </c>
      <c r="D271" s="127">
        <v>6725</v>
      </c>
      <c r="K271" s="127">
        <v>2690</v>
      </c>
    </row>
    <row r="272" spans="3:11" x14ac:dyDescent="0.25">
      <c r="C272" s="205">
        <v>67.5</v>
      </c>
      <c r="D272" s="127">
        <v>6750</v>
      </c>
      <c r="K272" s="127">
        <v>2700</v>
      </c>
    </row>
    <row r="273" spans="3:11" x14ac:dyDescent="0.25">
      <c r="C273" s="205">
        <v>67.75</v>
      </c>
      <c r="D273" s="127">
        <v>6775</v>
      </c>
      <c r="K273" s="127">
        <v>2710</v>
      </c>
    </row>
    <row r="274" spans="3:11" x14ac:dyDescent="0.25">
      <c r="C274" s="205">
        <v>68</v>
      </c>
      <c r="D274" s="127">
        <v>6800</v>
      </c>
      <c r="K274" s="127">
        <v>2720</v>
      </c>
    </row>
    <row r="275" spans="3:11" x14ac:dyDescent="0.25">
      <c r="C275" s="205">
        <v>68.25</v>
      </c>
      <c r="D275" s="127">
        <v>6825</v>
      </c>
      <c r="K275" s="127">
        <v>2730</v>
      </c>
    </row>
    <row r="276" spans="3:11" x14ac:dyDescent="0.25">
      <c r="C276" s="205">
        <v>68.5</v>
      </c>
      <c r="D276" s="127">
        <v>6850</v>
      </c>
      <c r="K276" s="127">
        <v>2740</v>
      </c>
    </row>
    <row r="277" spans="3:11" x14ac:dyDescent="0.25">
      <c r="C277" s="205">
        <v>68.75</v>
      </c>
      <c r="D277" s="127">
        <v>6875</v>
      </c>
      <c r="K277" s="127">
        <v>2750</v>
      </c>
    </row>
    <row r="278" spans="3:11" x14ac:dyDescent="0.25">
      <c r="C278" s="205">
        <v>69</v>
      </c>
      <c r="D278" s="127">
        <v>6900</v>
      </c>
      <c r="K278" s="127">
        <v>2760</v>
      </c>
    </row>
    <row r="279" spans="3:11" x14ac:dyDescent="0.25">
      <c r="C279" s="205">
        <v>69.25</v>
      </c>
      <c r="D279" s="127">
        <v>6925</v>
      </c>
      <c r="K279" s="127">
        <v>2770</v>
      </c>
    </row>
    <row r="280" spans="3:11" x14ac:dyDescent="0.25">
      <c r="C280" s="205">
        <v>69.5</v>
      </c>
      <c r="D280" s="127">
        <v>6950</v>
      </c>
      <c r="K280" s="127">
        <v>2780</v>
      </c>
    </row>
    <row r="281" spans="3:11" x14ac:dyDescent="0.25">
      <c r="C281" s="205">
        <v>69.75</v>
      </c>
      <c r="D281" s="127">
        <v>6975</v>
      </c>
      <c r="K281" s="127">
        <v>2790</v>
      </c>
    </row>
    <row r="282" spans="3:11" x14ac:dyDescent="0.25">
      <c r="C282" s="205">
        <v>70</v>
      </c>
      <c r="D282" s="127">
        <v>7000</v>
      </c>
      <c r="K282" s="127">
        <v>2800</v>
      </c>
    </row>
    <row r="283" spans="3:11" x14ac:dyDescent="0.25">
      <c r="C283" s="205">
        <v>70.25</v>
      </c>
      <c r="D283" s="127">
        <v>7025</v>
      </c>
      <c r="K283" s="127">
        <v>2810</v>
      </c>
    </row>
    <row r="284" spans="3:11" x14ac:dyDescent="0.25">
      <c r="C284" s="205">
        <v>70.5</v>
      </c>
      <c r="D284" s="127">
        <v>7050</v>
      </c>
      <c r="K284" s="127">
        <v>2820</v>
      </c>
    </row>
    <row r="285" spans="3:11" x14ac:dyDescent="0.25">
      <c r="C285" s="205">
        <v>70.75</v>
      </c>
      <c r="D285" s="127">
        <v>7075</v>
      </c>
      <c r="K285" s="127">
        <v>2830</v>
      </c>
    </row>
    <row r="286" spans="3:11" x14ac:dyDescent="0.25">
      <c r="C286" s="205">
        <v>71</v>
      </c>
      <c r="D286" s="127">
        <v>7100</v>
      </c>
      <c r="K286" s="127">
        <v>2840</v>
      </c>
    </row>
    <row r="287" spans="3:11" x14ac:dyDescent="0.25">
      <c r="C287" s="205">
        <v>71.25</v>
      </c>
      <c r="D287" s="127">
        <v>7125</v>
      </c>
      <c r="K287" s="127">
        <v>2850</v>
      </c>
    </row>
    <row r="288" spans="3:11" x14ac:dyDescent="0.25">
      <c r="C288" s="205">
        <v>71.5</v>
      </c>
      <c r="D288" s="127">
        <v>7150</v>
      </c>
      <c r="K288" s="127">
        <v>2860</v>
      </c>
    </row>
    <row r="289" spans="3:11" x14ac:dyDescent="0.25">
      <c r="C289" s="205">
        <v>71.75</v>
      </c>
      <c r="D289" s="127">
        <v>7175</v>
      </c>
      <c r="K289" s="127">
        <v>2870</v>
      </c>
    </row>
    <row r="290" spans="3:11" x14ac:dyDescent="0.25">
      <c r="C290" s="205">
        <v>72</v>
      </c>
      <c r="D290" s="127">
        <v>7200</v>
      </c>
      <c r="K290" s="127">
        <v>2880</v>
      </c>
    </row>
    <row r="291" spans="3:11" x14ac:dyDescent="0.25">
      <c r="C291" s="205">
        <v>72.25</v>
      </c>
      <c r="D291" s="127">
        <v>7225</v>
      </c>
      <c r="K291" s="127">
        <v>2890</v>
      </c>
    </row>
    <row r="292" spans="3:11" x14ac:dyDescent="0.25">
      <c r="C292" s="205">
        <v>72.5</v>
      </c>
      <c r="D292" s="127">
        <v>7250</v>
      </c>
      <c r="K292" s="127">
        <v>2900</v>
      </c>
    </row>
    <row r="293" spans="3:11" x14ac:dyDescent="0.25">
      <c r="C293" s="205">
        <v>72.75</v>
      </c>
      <c r="D293" s="127">
        <v>7275</v>
      </c>
      <c r="K293" s="127">
        <v>2910</v>
      </c>
    </row>
    <row r="294" spans="3:11" x14ac:dyDescent="0.25">
      <c r="C294" s="205">
        <v>73</v>
      </c>
      <c r="D294" s="127">
        <v>7300</v>
      </c>
      <c r="K294" s="127">
        <v>2920</v>
      </c>
    </row>
    <row r="295" spans="3:11" x14ac:dyDescent="0.25">
      <c r="C295" s="205">
        <v>73.25</v>
      </c>
      <c r="D295" s="127">
        <v>7325</v>
      </c>
      <c r="K295" s="127">
        <v>2930</v>
      </c>
    </row>
    <row r="296" spans="3:11" x14ac:dyDescent="0.25">
      <c r="C296" s="205">
        <v>73.5</v>
      </c>
      <c r="D296" s="127">
        <v>7350</v>
      </c>
      <c r="K296" s="127">
        <v>2940</v>
      </c>
    </row>
    <row r="297" spans="3:11" x14ac:dyDescent="0.25">
      <c r="C297" s="205">
        <v>73.75</v>
      </c>
      <c r="D297" s="127">
        <v>7375</v>
      </c>
      <c r="K297" s="127">
        <v>2950</v>
      </c>
    </row>
    <row r="298" spans="3:11" x14ac:dyDescent="0.25">
      <c r="C298" s="205">
        <v>74</v>
      </c>
      <c r="D298" s="127">
        <v>7400</v>
      </c>
      <c r="K298" s="127">
        <v>2960</v>
      </c>
    </row>
    <row r="299" spans="3:11" x14ac:dyDescent="0.25">
      <c r="C299" s="205">
        <v>74.25</v>
      </c>
      <c r="D299" s="127">
        <v>7425</v>
      </c>
      <c r="K299" s="127">
        <v>2970</v>
      </c>
    </row>
    <row r="300" spans="3:11" x14ac:dyDescent="0.25">
      <c r="C300" s="205">
        <v>74.5</v>
      </c>
      <c r="D300" s="127">
        <v>7450</v>
      </c>
      <c r="K300" s="127">
        <v>2980</v>
      </c>
    </row>
    <row r="301" spans="3:11" x14ac:dyDescent="0.25">
      <c r="C301" s="205">
        <v>74.75</v>
      </c>
      <c r="D301" s="127">
        <v>7475</v>
      </c>
      <c r="K301" s="127">
        <v>2990</v>
      </c>
    </row>
    <row r="302" spans="3:11" x14ac:dyDescent="0.25">
      <c r="C302" s="205">
        <v>75</v>
      </c>
      <c r="D302" s="127">
        <v>7500</v>
      </c>
      <c r="K302" s="127">
        <v>3000</v>
      </c>
    </row>
    <row r="303" spans="3:11" x14ac:dyDescent="0.25">
      <c r="C303" s="205">
        <v>75.25</v>
      </c>
      <c r="D303" s="127">
        <v>7525</v>
      </c>
      <c r="K303" s="127">
        <v>3010</v>
      </c>
    </row>
    <row r="304" spans="3:11" x14ac:dyDescent="0.25">
      <c r="C304" s="205">
        <v>75.5</v>
      </c>
      <c r="D304" s="127">
        <v>7550</v>
      </c>
      <c r="K304" s="127">
        <v>3020</v>
      </c>
    </row>
    <row r="305" spans="3:11" x14ac:dyDescent="0.25">
      <c r="C305" s="205">
        <v>75.75</v>
      </c>
      <c r="D305" s="127">
        <v>7575</v>
      </c>
      <c r="K305" s="127">
        <v>3030</v>
      </c>
    </row>
    <row r="306" spans="3:11" x14ac:dyDescent="0.25">
      <c r="C306" s="205">
        <v>76</v>
      </c>
      <c r="D306" s="127">
        <v>7600</v>
      </c>
      <c r="K306" s="127">
        <v>3040</v>
      </c>
    </row>
    <row r="307" spans="3:11" x14ac:dyDescent="0.25">
      <c r="C307" s="205">
        <v>76.25</v>
      </c>
      <c r="D307" s="127">
        <v>7625</v>
      </c>
      <c r="K307" s="127">
        <v>3050</v>
      </c>
    </row>
    <row r="308" spans="3:11" x14ac:dyDescent="0.25">
      <c r="C308" s="205">
        <v>76.5</v>
      </c>
      <c r="D308" s="127">
        <v>7650</v>
      </c>
      <c r="K308" s="127">
        <v>3060</v>
      </c>
    </row>
    <row r="309" spans="3:11" x14ac:dyDescent="0.25">
      <c r="C309" s="205">
        <v>76.75</v>
      </c>
      <c r="D309" s="127">
        <v>7675</v>
      </c>
      <c r="K309" s="127">
        <v>3070</v>
      </c>
    </row>
    <row r="310" spans="3:11" x14ac:dyDescent="0.25">
      <c r="C310" s="205">
        <v>77</v>
      </c>
      <c r="D310" s="127">
        <v>7700</v>
      </c>
      <c r="K310" s="127">
        <v>3080</v>
      </c>
    </row>
    <row r="311" spans="3:11" x14ac:dyDescent="0.25">
      <c r="C311" s="205">
        <v>77.25</v>
      </c>
      <c r="D311" s="127">
        <v>7725</v>
      </c>
      <c r="K311" s="127">
        <v>3090</v>
      </c>
    </row>
    <row r="312" spans="3:11" x14ac:dyDescent="0.25">
      <c r="C312" s="205">
        <v>77.5</v>
      </c>
      <c r="D312" s="127">
        <v>7750</v>
      </c>
      <c r="K312" s="127">
        <v>3100</v>
      </c>
    </row>
    <row r="313" spans="3:11" x14ac:dyDescent="0.25">
      <c r="C313" s="205">
        <v>77.75</v>
      </c>
      <c r="D313" s="127">
        <v>7775</v>
      </c>
      <c r="K313" s="127">
        <v>3110</v>
      </c>
    </row>
    <row r="314" spans="3:11" x14ac:dyDescent="0.25">
      <c r="C314" s="205">
        <v>78</v>
      </c>
      <c r="D314" s="127">
        <v>7800</v>
      </c>
      <c r="K314" s="127">
        <v>3120</v>
      </c>
    </row>
    <row r="315" spans="3:11" x14ac:dyDescent="0.25">
      <c r="C315" s="205">
        <v>78.25</v>
      </c>
      <c r="D315" s="127">
        <v>7825</v>
      </c>
      <c r="K315" s="127">
        <v>3130</v>
      </c>
    </row>
    <row r="316" spans="3:11" x14ac:dyDescent="0.25">
      <c r="C316" s="205">
        <v>78.5</v>
      </c>
      <c r="D316" s="127">
        <v>7850</v>
      </c>
      <c r="K316" s="127">
        <v>3140</v>
      </c>
    </row>
    <row r="317" spans="3:11" x14ac:dyDescent="0.25">
      <c r="C317" s="205">
        <v>78.75</v>
      </c>
      <c r="D317" s="127">
        <v>7875</v>
      </c>
      <c r="K317" s="127">
        <v>3150</v>
      </c>
    </row>
    <row r="318" spans="3:11" x14ac:dyDescent="0.25">
      <c r="C318" s="205">
        <v>79</v>
      </c>
      <c r="D318" s="127">
        <v>7900</v>
      </c>
      <c r="K318" s="127">
        <v>3160</v>
      </c>
    </row>
    <row r="319" spans="3:11" x14ac:dyDescent="0.25">
      <c r="C319" s="205">
        <v>79.25</v>
      </c>
      <c r="D319" s="127">
        <v>7925</v>
      </c>
      <c r="K319" s="127">
        <v>3170</v>
      </c>
    </row>
    <row r="320" spans="3:11" x14ac:dyDescent="0.25">
      <c r="C320" s="205">
        <v>79.5</v>
      </c>
      <c r="D320" s="127">
        <v>7950</v>
      </c>
      <c r="K320" s="127">
        <v>3180</v>
      </c>
    </row>
    <row r="321" spans="3:11" x14ac:dyDescent="0.25">
      <c r="C321" s="205">
        <v>79.75</v>
      </c>
      <c r="D321" s="127">
        <v>7975</v>
      </c>
      <c r="K321" s="127">
        <v>3190</v>
      </c>
    </row>
    <row r="322" spans="3:11" x14ac:dyDescent="0.25">
      <c r="C322" s="205">
        <v>80</v>
      </c>
      <c r="D322" s="127">
        <v>8000</v>
      </c>
      <c r="K322" s="127">
        <v>3200</v>
      </c>
    </row>
    <row r="323" spans="3:11" x14ac:dyDescent="0.25">
      <c r="C323" s="205">
        <v>80.25</v>
      </c>
      <c r="D323" s="127">
        <v>8025</v>
      </c>
      <c r="K323" s="127">
        <v>3210</v>
      </c>
    </row>
    <row r="324" spans="3:11" x14ac:dyDescent="0.25">
      <c r="C324" s="205">
        <v>80.5</v>
      </c>
      <c r="D324" s="127">
        <v>8050</v>
      </c>
      <c r="K324" s="127">
        <v>3220</v>
      </c>
    </row>
    <row r="325" spans="3:11" x14ac:dyDescent="0.25">
      <c r="C325" s="205">
        <v>80.75</v>
      </c>
      <c r="D325" s="127">
        <v>8075</v>
      </c>
      <c r="K325" s="127">
        <v>3230</v>
      </c>
    </row>
    <row r="326" spans="3:11" x14ac:dyDescent="0.25">
      <c r="C326" s="205">
        <v>81</v>
      </c>
      <c r="D326" s="127">
        <v>8100</v>
      </c>
      <c r="K326" s="127">
        <v>3240</v>
      </c>
    </row>
    <row r="327" spans="3:11" x14ac:dyDescent="0.25">
      <c r="C327" s="205">
        <v>81.25</v>
      </c>
      <c r="D327" s="127">
        <v>8125</v>
      </c>
      <c r="K327" s="127">
        <v>3250</v>
      </c>
    </row>
    <row r="328" spans="3:11" x14ac:dyDescent="0.25">
      <c r="C328" s="205">
        <v>81.5</v>
      </c>
      <c r="D328" s="127">
        <v>8150</v>
      </c>
      <c r="K328" s="127">
        <v>3260</v>
      </c>
    </row>
    <row r="329" spans="3:11" x14ac:dyDescent="0.25">
      <c r="C329" s="205">
        <v>81.75</v>
      </c>
      <c r="D329" s="127">
        <v>8175</v>
      </c>
      <c r="K329" s="127">
        <v>3270</v>
      </c>
    </row>
    <row r="330" spans="3:11" x14ac:dyDescent="0.25">
      <c r="C330" s="205">
        <v>82</v>
      </c>
      <c r="D330" s="127">
        <v>8200</v>
      </c>
      <c r="K330" s="127">
        <v>3280</v>
      </c>
    </row>
    <row r="331" spans="3:11" x14ac:dyDescent="0.25">
      <c r="C331" s="205">
        <v>82.25</v>
      </c>
      <c r="D331" s="127">
        <v>8225</v>
      </c>
      <c r="K331" s="127">
        <v>3290</v>
      </c>
    </row>
    <row r="332" spans="3:11" x14ac:dyDescent="0.25">
      <c r="C332" s="205">
        <v>82.5</v>
      </c>
      <c r="D332" s="127">
        <v>8250</v>
      </c>
      <c r="K332" s="127">
        <v>3300</v>
      </c>
    </row>
    <row r="333" spans="3:11" x14ac:dyDescent="0.25">
      <c r="C333" s="205">
        <v>82.75</v>
      </c>
      <c r="D333" s="127">
        <v>8275</v>
      </c>
      <c r="K333" s="127">
        <v>3310</v>
      </c>
    </row>
    <row r="334" spans="3:11" x14ac:dyDescent="0.25">
      <c r="C334" s="205">
        <v>83</v>
      </c>
      <c r="D334" s="127">
        <v>8300</v>
      </c>
      <c r="K334" s="127">
        <v>3320</v>
      </c>
    </row>
    <row r="335" spans="3:11" x14ac:dyDescent="0.25">
      <c r="C335" s="205">
        <v>83.25</v>
      </c>
      <c r="D335" s="127">
        <v>8325</v>
      </c>
      <c r="K335" s="127">
        <v>3330</v>
      </c>
    </row>
    <row r="336" spans="3:11" x14ac:dyDescent="0.25">
      <c r="C336" s="205">
        <v>83.5</v>
      </c>
      <c r="D336" s="127">
        <v>8350</v>
      </c>
      <c r="K336" s="127">
        <v>3340</v>
      </c>
    </row>
    <row r="337" spans="3:11" x14ac:dyDescent="0.25">
      <c r="C337" s="205">
        <v>83.75</v>
      </c>
      <c r="D337" s="127">
        <v>8375</v>
      </c>
      <c r="K337" s="127">
        <v>3350</v>
      </c>
    </row>
    <row r="338" spans="3:11" x14ac:dyDescent="0.25">
      <c r="C338" s="205">
        <v>84</v>
      </c>
      <c r="D338" s="127">
        <v>8400</v>
      </c>
      <c r="K338" s="127">
        <v>3360</v>
      </c>
    </row>
    <row r="339" spans="3:11" x14ac:dyDescent="0.25">
      <c r="C339" s="205">
        <v>84.25</v>
      </c>
      <c r="D339" s="127">
        <v>8425</v>
      </c>
      <c r="K339" s="127">
        <v>3370</v>
      </c>
    </row>
    <row r="340" spans="3:11" x14ac:dyDescent="0.25">
      <c r="C340" s="205">
        <v>84.5</v>
      </c>
      <c r="D340" s="127">
        <v>8450</v>
      </c>
      <c r="K340" s="127">
        <v>3380</v>
      </c>
    </row>
    <row r="341" spans="3:11" x14ac:dyDescent="0.25">
      <c r="C341" s="205">
        <v>84.75</v>
      </c>
      <c r="D341" s="127">
        <v>8475</v>
      </c>
      <c r="K341" s="127">
        <v>3390</v>
      </c>
    </row>
    <row r="342" spans="3:11" x14ac:dyDescent="0.25">
      <c r="C342" s="205">
        <v>85</v>
      </c>
      <c r="D342" s="127">
        <v>8500</v>
      </c>
      <c r="K342" s="127">
        <v>3400</v>
      </c>
    </row>
    <row r="343" spans="3:11" x14ac:dyDescent="0.25">
      <c r="C343" s="205">
        <v>85.25</v>
      </c>
      <c r="K343" s="127">
        <v>3410</v>
      </c>
    </row>
    <row r="344" spans="3:11" x14ac:dyDescent="0.25">
      <c r="C344" s="205">
        <v>85.5</v>
      </c>
      <c r="K344" s="127">
        <v>3420</v>
      </c>
    </row>
    <row r="345" spans="3:11" x14ac:dyDescent="0.25">
      <c r="C345" s="205">
        <v>85.75</v>
      </c>
      <c r="K345" s="127">
        <v>3430</v>
      </c>
    </row>
    <row r="346" spans="3:11" x14ac:dyDescent="0.25">
      <c r="C346" s="205">
        <v>86</v>
      </c>
      <c r="K346" s="127">
        <v>3440</v>
      </c>
    </row>
    <row r="347" spans="3:11" x14ac:dyDescent="0.25">
      <c r="C347" s="205">
        <v>86.25</v>
      </c>
      <c r="K347" s="127">
        <v>3450</v>
      </c>
    </row>
    <row r="348" spans="3:11" x14ac:dyDescent="0.25">
      <c r="C348" s="205">
        <v>86.5</v>
      </c>
      <c r="K348" s="127">
        <v>3460</v>
      </c>
    </row>
    <row r="349" spans="3:11" x14ac:dyDescent="0.25">
      <c r="C349" s="205">
        <v>86.75</v>
      </c>
      <c r="K349" s="127">
        <v>3470</v>
      </c>
    </row>
    <row r="350" spans="3:11" x14ac:dyDescent="0.25">
      <c r="C350" s="205">
        <v>87</v>
      </c>
      <c r="K350" s="127">
        <v>3480</v>
      </c>
    </row>
    <row r="351" spans="3:11" x14ac:dyDescent="0.25">
      <c r="C351" s="205">
        <v>87.25</v>
      </c>
      <c r="K351" s="127">
        <v>3490</v>
      </c>
    </row>
    <row r="352" spans="3:11" x14ac:dyDescent="0.25">
      <c r="C352" s="205">
        <v>87.5</v>
      </c>
      <c r="K352" s="127">
        <v>3500</v>
      </c>
    </row>
    <row r="353" spans="3:11" x14ac:dyDescent="0.25">
      <c r="C353" s="205">
        <v>87.75</v>
      </c>
      <c r="K353" s="127">
        <v>3510</v>
      </c>
    </row>
    <row r="354" spans="3:11" x14ac:dyDescent="0.25">
      <c r="C354" s="205">
        <v>88</v>
      </c>
      <c r="K354" s="127">
        <v>3520</v>
      </c>
    </row>
    <row r="355" spans="3:11" x14ac:dyDescent="0.25">
      <c r="C355" s="205">
        <v>88.25</v>
      </c>
      <c r="K355" s="127">
        <v>3530</v>
      </c>
    </row>
    <row r="356" spans="3:11" x14ac:dyDescent="0.25">
      <c r="C356" s="205">
        <v>88.5</v>
      </c>
      <c r="K356" s="127">
        <v>3540</v>
      </c>
    </row>
    <row r="357" spans="3:11" x14ac:dyDescent="0.25">
      <c r="C357" s="205">
        <v>88.75</v>
      </c>
      <c r="K357" s="127">
        <v>3550</v>
      </c>
    </row>
    <row r="358" spans="3:11" x14ac:dyDescent="0.25">
      <c r="C358" s="205">
        <v>89</v>
      </c>
      <c r="K358" s="127">
        <v>3560</v>
      </c>
    </row>
    <row r="359" spans="3:11" x14ac:dyDescent="0.25">
      <c r="C359" s="205">
        <v>89.25</v>
      </c>
      <c r="K359" s="127">
        <v>3570</v>
      </c>
    </row>
    <row r="360" spans="3:11" x14ac:dyDescent="0.25">
      <c r="C360" s="205">
        <v>89.5</v>
      </c>
      <c r="K360" s="127">
        <v>3580</v>
      </c>
    </row>
    <row r="361" spans="3:11" x14ac:dyDescent="0.25">
      <c r="C361" s="205">
        <v>89.75</v>
      </c>
      <c r="K361" s="127">
        <v>3590</v>
      </c>
    </row>
    <row r="362" spans="3:11" x14ac:dyDescent="0.25">
      <c r="C362" s="205">
        <v>90</v>
      </c>
      <c r="K362" s="127">
        <v>3600</v>
      </c>
    </row>
    <row r="363" spans="3:11" x14ac:dyDescent="0.25">
      <c r="C363" s="205">
        <v>90.25</v>
      </c>
      <c r="K363" s="127">
        <v>3610</v>
      </c>
    </row>
    <row r="364" spans="3:11" x14ac:dyDescent="0.25">
      <c r="C364" s="205">
        <v>90.5</v>
      </c>
      <c r="K364" s="127">
        <v>3620</v>
      </c>
    </row>
    <row r="365" spans="3:11" x14ac:dyDescent="0.25">
      <c r="C365" s="205">
        <v>90.75</v>
      </c>
      <c r="K365" s="127">
        <v>3630</v>
      </c>
    </row>
    <row r="366" spans="3:11" x14ac:dyDescent="0.25">
      <c r="C366" s="205">
        <v>91</v>
      </c>
      <c r="K366" s="127">
        <v>3640</v>
      </c>
    </row>
    <row r="367" spans="3:11" x14ac:dyDescent="0.25">
      <c r="C367" s="205">
        <v>91.25</v>
      </c>
      <c r="K367" s="127">
        <v>3650</v>
      </c>
    </row>
    <row r="368" spans="3:11" x14ac:dyDescent="0.25">
      <c r="C368" s="205">
        <v>91.5</v>
      </c>
      <c r="K368" s="127">
        <v>3660</v>
      </c>
    </row>
    <row r="369" spans="3:11" x14ac:dyDescent="0.25">
      <c r="C369" s="205">
        <v>91.75</v>
      </c>
      <c r="K369" s="127">
        <v>3670</v>
      </c>
    </row>
    <row r="370" spans="3:11" x14ac:dyDescent="0.25">
      <c r="C370" s="205">
        <v>92</v>
      </c>
      <c r="K370" s="127">
        <v>3680</v>
      </c>
    </row>
    <row r="371" spans="3:11" x14ac:dyDescent="0.25">
      <c r="C371" s="205">
        <v>92.25</v>
      </c>
      <c r="K371" s="127">
        <v>3690</v>
      </c>
    </row>
    <row r="372" spans="3:11" x14ac:dyDescent="0.25">
      <c r="C372" s="205">
        <v>92.5</v>
      </c>
      <c r="K372" s="127">
        <v>3700</v>
      </c>
    </row>
    <row r="373" spans="3:11" x14ac:dyDescent="0.25">
      <c r="C373" s="205">
        <v>92.75</v>
      </c>
      <c r="K373" s="127">
        <v>3710</v>
      </c>
    </row>
    <row r="374" spans="3:11" x14ac:dyDescent="0.25">
      <c r="C374" s="205">
        <v>93</v>
      </c>
      <c r="K374" s="127">
        <v>3720</v>
      </c>
    </row>
    <row r="375" spans="3:11" x14ac:dyDescent="0.25">
      <c r="C375" s="205">
        <v>93.25</v>
      </c>
      <c r="K375" s="127">
        <v>3730</v>
      </c>
    </row>
    <row r="376" spans="3:11" x14ac:dyDescent="0.25">
      <c r="C376" s="205">
        <v>93.5</v>
      </c>
      <c r="K376" s="127">
        <v>3740</v>
      </c>
    </row>
    <row r="377" spans="3:11" x14ac:dyDescent="0.25">
      <c r="C377" s="205">
        <v>93.75</v>
      </c>
      <c r="K377" s="127">
        <v>3750</v>
      </c>
    </row>
    <row r="378" spans="3:11" x14ac:dyDescent="0.25">
      <c r="C378" s="205">
        <v>94</v>
      </c>
      <c r="K378" s="127">
        <v>3760</v>
      </c>
    </row>
    <row r="379" spans="3:11" x14ac:dyDescent="0.25">
      <c r="C379" s="205">
        <v>94.25</v>
      </c>
      <c r="K379" s="127">
        <v>3770</v>
      </c>
    </row>
    <row r="380" spans="3:11" x14ac:dyDescent="0.25">
      <c r="C380" s="205">
        <v>94.5</v>
      </c>
      <c r="K380" s="127">
        <v>3780</v>
      </c>
    </row>
    <row r="381" spans="3:11" x14ac:dyDescent="0.25">
      <c r="C381" s="205">
        <v>94.75</v>
      </c>
      <c r="K381" s="127">
        <v>3790</v>
      </c>
    </row>
    <row r="382" spans="3:11" x14ac:dyDescent="0.25">
      <c r="C382" s="205">
        <v>95</v>
      </c>
      <c r="K382" s="127">
        <v>3800</v>
      </c>
    </row>
    <row r="383" spans="3:11" x14ac:dyDescent="0.25">
      <c r="C383" s="205">
        <v>95.25</v>
      </c>
      <c r="K383" s="127">
        <v>3810</v>
      </c>
    </row>
    <row r="384" spans="3:11" x14ac:dyDescent="0.25">
      <c r="C384" s="205">
        <v>95.5</v>
      </c>
      <c r="K384" s="127">
        <v>3820</v>
      </c>
    </row>
    <row r="385" spans="3:11" x14ac:dyDescent="0.25">
      <c r="C385" s="205">
        <v>95.75</v>
      </c>
      <c r="K385" s="127">
        <v>3830</v>
      </c>
    </row>
    <row r="386" spans="3:11" x14ac:dyDescent="0.25">
      <c r="C386" s="205">
        <v>96</v>
      </c>
      <c r="K386" s="127">
        <v>3840</v>
      </c>
    </row>
    <row r="387" spans="3:11" x14ac:dyDescent="0.25">
      <c r="C387" s="205">
        <v>96.25</v>
      </c>
      <c r="K387" s="127">
        <v>3850</v>
      </c>
    </row>
    <row r="388" spans="3:11" x14ac:dyDescent="0.25">
      <c r="C388" s="205">
        <v>96.5</v>
      </c>
      <c r="K388" s="127">
        <v>3860</v>
      </c>
    </row>
    <row r="389" spans="3:11" x14ac:dyDescent="0.25">
      <c r="C389" s="205">
        <v>96.75</v>
      </c>
      <c r="K389" s="127">
        <v>3870</v>
      </c>
    </row>
    <row r="390" spans="3:11" x14ac:dyDescent="0.25">
      <c r="C390" s="205">
        <v>97</v>
      </c>
      <c r="K390" s="127">
        <v>3880</v>
      </c>
    </row>
    <row r="391" spans="3:11" x14ac:dyDescent="0.25">
      <c r="C391" s="205">
        <v>97.25</v>
      </c>
      <c r="K391" s="127">
        <v>3890</v>
      </c>
    </row>
    <row r="392" spans="3:11" x14ac:dyDescent="0.25">
      <c r="C392" s="205">
        <v>97.5</v>
      </c>
      <c r="K392" s="127">
        <v>3900</v>
      </c>
    </row>
    <row r="393" spans="3:11" x14ac:dyDescent="0.25">
      <c r="C393" s="205">
        <v>97.75</v>
      </c>
      <c r="K393" s="127">
        <v>3910</v>
      </c>
    </row>
    <row r="394" spans="3:11" x14ac:dyDescent="0.25">
      <c r="C394" s="205">
        <v>98</v>
      </c>
      <c r="K394" s="127">
        <v>3920</v>
      </c>
    </row>
    <row r="395" spans="3:11" x14ac:dyDescent="0.25">
      <c r="C395" s="205">
        <v>98.25</v>
      </c>
      <c r="K395" s="127">
        <v>3930</v>
      </c>
    </row>
    <row r="396" spans="3:11" x14ac:dyDescent="0.25">
      <c r="C396" s="205">
        <v>98.5</v>
      </c>
      <c r="K396" s="127">
        <v>3940</v>
      </c>
    </row>
    <row r="397" spans="3:11" x14ac:dyDescent="0.25">
      <c r="C397" s="205">
        <v>98.75</v>
      </c>
      <c r="K397" s="127">
        <v>3950</v>
      </c>
    </row>
    <row r="398" spans="3:11" x14ac:dyDescent="0.25">
      <c r="C398" s="205">
        <v>99</v>
      </c>
      <c r="K398" s="127">
        <v>3960</v>
      </c>
    </row>
    <row r="399" spans="3:11" x14ac:dyDescent="0.25">
      <c r="C399" s="205">
        <v>99.25</v>
      </c>
      <c r="K399" s="127">
        <v>3970</v>
      </c>
    </row>
    <row r="400" spans="3:11" x14ac:dyDescent="0.25">
      <c r="C400" s="205">
        <v>99.5</v>
      </c>
      <c r="K400" s="127">
        <v>3980</v>
      </c>
    </row>
    <row r="401" spans="3:11" x14ac:dyDescent="0.25">
      <c r="C401" s="205">
        <v>99.75</v>
      </c>
      <c r="K401" s="127">
        <v>3990</v>
      </c>
    </row>
    <row r="402" spans="3:11" x14ac:dyDescent="0.25">
      <c r="C402" s="205">
        <v>100</v>
      </c>
      <c r="K402" s="127">
        <v>4000</v>
      </c>
    </row>
    <row r="403" spans="3:11" x14ac:dyDescent="0.25">
      <c r="C403" s="205">
        <v>100.25</v>
      </c>
      <c r="K403" s="127">
        <v>4010</v>
      </c>
    </row>
    <row r="404" spans="3:11" x14ac:dyDescent="0.25">
      <c r="C404" s="205">
        <v>100.5</v>
      </c>
      <c r="K404" s="127">
        <v>4020</v>
      </c>
    </row>
    <row r="405" spans="3:11" x14ac:dyDescent="0.25">
      <c r="C405" s="205">
        <v>100.75</v>
      </c>
      <c r="K405" s="127">
        <v>4030</v>
      </c>
    </row>
    <row r="406" spans="3:11" x14ac:dyDescent="0.25">
      <c r="C406" s="205">
        <v>101</v>
      </c>
      <c r="K406" s="127">
        <v>4040</v>
      </c>
    </row>
    <row r="407" spans="3:11" x14ac:dyDescent="0.25">
      <c r="C407" s="205">
        <v>101.25</v>
      </c>
      <c r="K407" s="127">
        <v>4050</v>
      </c>
    </row>
    <row r="408" spans="3:11" x14ac:dyDescent="0.25">
      <c r="C408" s="205">
        <v>101.5</v>
      </c>
      <c r="K408" s="127">
        <v>4060</v>
      </c>
    </row>
    <row r="409" spans="3:11" x14ac:dyDescent="0.25">
      <c r="C409" s="205">
        <v>101.75</v>
      </c>
      <c r="K409" s="127">
        <v>4070</v>
      </c>
    </row>
    <row r="410" spans="3:11" x14ac:dyDescent="0.25">
      <c r="C410" s="205">
        <v>102</v>
      </c>
      <c r="K410" s="127">
        <v>4080</v>
      </c>
    </row>
    <row r="411" spans="3:11" x14ac:dyDescent="0.25">
      <c r="C411" s="205">
        <v>102.25</v>
      </c>
      <c r="K411" s="127">
        <v>4090</v>
      </c>
    </row>
    <row r="412" spans="3:11" x14ac:dyDescent="0.25">
      <c r="C412" s="205">
        <v>102.5</v>
      </c>
      <c r="K412" s="127">
        <v>4100</v>
      </c>
    </row>
    <row r="413" spans="3:11" x14ac:dyDescent="0.25">
      <c r="C413" s="205">
        <v>102.75</v>
      </c>
      <c r="K413" s="127">
        <v>4110</v>
      </c>
    </row>
    <row r="414" spans="3:11" x14ac:dyDescent="0.25">
      <c r="C414" s="205">
        <v>103</v>
      </c>
      <c r="K414" s="127">
        <v>4120</v>
      </c>
    </row>
    <row r="415" spans="3:11" x14ac:dyDescent="0.25">
      <c r="C415" s="205">
        <v>103.25</v>
      </c>
      <c r="K415" s="127">
        <v>4130</v>
      </c>
    </row>
    <row r="416" spans="3:11" x14ac:dyDescent="0.25">
      <c r="C416" s="205">
        <v>103.5</v>
      </c>
      <c r="K416" s="127">
        <v>4140</v>
      </c>
    </row>
    <row r="417" spans="3:11" x14ac:dyDescent="0.25">
      <c r="C417" s="205">
        <v>103.75</v>
      </c>
      <c r="K417" s="127">
        <v>4150</v>
      </c>
    </row>
    <row r="418" spans="3:11" x14ac:dyDescent="0.25">
      <c r="C418" s="205">
        <v>104</v>
      </c>
      <c r="K418" s="127">
        <v>4160</v>
      </c>
    </row>
    <row r="419" spans="3:11" x14ac:dyDescent="0.25">
      <c r="C419" s="205">
        <v>104.25</v>
      </c>
      <c r="K419" s="127">
        <v>4170</v>
      </c>
    </row>
    <row r="420" spans="3:11" x14ac:dyDescent="0.25">
      <c r="C420" s="205">
        <v>104.5</v>
      </c>
      <c r="K420" s="127">
        <v>4180</v>
      </c>
    </row>
    <row r="421" spans="3:11" x14ac:dyDescent="0.25">
      <c r="C421" s="205">
        <v>104.75</v>
      </c>
      <c r="K421" s="127">
        <v>4190</v>
      </c>
    </row>
    <row r="422" spans="3:11" x14ac:dyDescent="0.25">
      <c r="C422" s="205">
        <v>105</v>
      </c>
      <c r="K422" s="127">
        <v>4200</v>
      </c>
    </row>
    <row r="423" spans="3:11" x14ac:dyDescent="0.25">
      <c r="C423" s="205">
        <v>105.25</v>
      </c>
      <c r="K423" s="127">
        <v>4210</v>
      </c>
    </row>
    <row r="424" spans="3:11" x14ac:dyDescent="0.25">
      <c r="C424" s="205">
        <v>105.5</v>
      </c>
      <c r="K424" s="127">
        <v>4220</v>
      </c>
    </row>
    <row r="425" spans="3:11" x14ac:dyDescent="0.25">
      <c r="C425" s="205">
        <v>105.75</v>
      </c>
      <c r="K425" s="127">
        <v>4230</v>
      </c>
    </row>
    <row r="426" spans="3:11" x14ac:dyDescent="0.25">
      <c r="C426" s="205">
        <v>106</v>
      </c>
      <c r="K426" s="127">
        <v>4240</v>
      </c>
    </row>
    <row r="427" spans="3:11" x14ac:dyDescent="0.25">
      <c r="C427" s="205">
        <v>106.25</v>
      </c>
      <c r="K427" s="127">
        <v>4250</v>
      </c>
    </row>
    <row r="428" spans="3:11" x14ac:dyDescent="0.25">
      <c r="C428" s="205">
        <v>106.5</v>
      </c>
      <c r="K428" s="127">
        <v>4260</v>
      </c>
    </row>
    <row r="429" spans="3:11" x14ac:dyDescent="0.25">
      <c r="C429" s="205">
        <v>106.75</v>
      </c>
      <c r="K429" s="127">
        <v>4270</v>
      </c>
    </row>
    <row r="430" spans="3:11" x14ac:dyDescent="0.25">
      <c r="C430" s="205">
        <v>107</v>
      </c>
      <c r="K430" s="127">
        <v>4280</v>
      </c>
    </row>
    <row r="431" spans="3:11" x14ac:dyDescent="0.25">
      <c r="C431" s="205">
        <v>107.25</v>
      </c>
      <c r="K431" s="127">
        <v>4290</v>
      </c>
    </row>
    <row r="432" spans="3:11" x14ac:dyDescent="0.25">
      <c r="C432" s="205">
        <v>107.5</v>
      </c>
      <c r="K432" s="127">
        <v>4300</v>
      </c>
    </row>
    <row r="433" spans="3:11" x14ac:dyDescent="0.25">
      <c r="C433" s="205">
        <v>107.75</v>
      </c>
      <c r="K433" s="127">
        <v>4310</v>
      </c>
    </row>
    <row r="434" spans="3:11" x14ac:dyDescent="0.25">
      <c r="C434" s="205">
        <v>108</v>
      </c>
      <c r="K434" s="127">
        <v>4320</v>
      </c>
    </row>
    <row r="435" spans="3:11" x14ac:dyDescent="0.25">
      <c r="C435" s="205">
        <v>108.25</v>
      </c>
      <c r="K435" s="127">
        <v>4330</v>
      </c>
    </row>
    <row r="436" spans="3:11" x14ac:dyDescent="0.25">
      <c r="C436" s="205">
        <v>108.5</v>
      </c>
      <c r="K436" s="127">
        <v>4340</v>
      </c>
    </row>
    <row r="437" spans="3:11" x14ac:dyDescent="0.25">
      <c r="C437" s="205">
        <v>108.75</v>
      </c>
      <c r="K437" s="127">
        <v>4350</v>
      </c>
    </row>
    <row r="438" spans="3:11" x14ac:dyDescent="0.25">
      <c r="C438" s="205">
        <v>109</v>
      </c>
      <c r="K438" s="127">
        <v>4360</v>
      </c>
    </row>
    <row r="439" spans="3:11" x14ac:dyDescent="0.25">
      <c r="C439" s="205">
        <v>109.25</v>
      </c>
      <c r="K439" s="127">
        <v>4370</v>
      </c>
    </row>
    <row r="440" spans="3:11" x14ac:dyDescent="0.25">
      <c r="C440" s="205">
        <v>109.5</v>
      </c>
      <c r="K440" s="127">
        <v>4380</v>
      </c>
    </row>
    <row r="441" spans="3:11" x14ac:dyDescent="0.25">
      <c r="C441" s="205">
        <v>109.75</v>
      </c>
      <c r="K441" s="127">
        <v>4390</v>
      </c>
    </row>
    <row r="442" spans="3:11" x14ac:dyDescent="0.25">
      <c r="C442" s="205">
        <v>110</v>
      </c>
      <c r="K442" s="127">
        <v>4400</v>
      </c>
    </row>
    <row r="443" spans="3:11" x14ac:dyDescent="0.25">
      <c r="C443" s="205">
        <v>110.25</v>
      </c>
      <c r="K443" s="127">
        <v>4410</v>
      </c>
    </row>
    <row r="444" spans="3:11" x14ac:dyDescent="0.25">
      <c r="C444" s="205">
        <v>110.5</v>
      </c>
      <c r="K444" s="127">
        <v>4420</v>
      </c>
    </row>
    <row r="445" spans="3:11" x14ac:dyDescent="0.25">
      <c r="C445" s="205">
        <v>110.75</v>
      </c>
      <c r="K445" s="127">
        <v>4430</v>
      </c>
    </row>
    <row r="446" spans="3:11" x14ac:dyDescent="0.25">
      <c r="C446" s="205">
        <v>111</v>
      </c>
      <c r="K446" s="127">
        <v>4440</v>
      </c>
    </row>
    <row r="447" spans="3:11" x14ac:dyDescent="0.25">
      <c r="C447" s="205">
        <v>111.25</v>
      </c>
      <c r="K447" s="127">
        <v>4450</v>
      </c>
    </row>
    <row r="448" spans="3:11" x14ac:dyDescent="0.25">
      <c r="C448" s="205">
        <v>111.5</v>
      </c>
      <c r="K448" s="127">
        <v>4460</v>
      </c>
    </row>
    <row r="449" spans="3:11" x14ac:dyDescent="0.25">
      <c r="C449" s="205">
        <v>111.75</v>
      </c>
      <c r="K449" s="127">
        <v>4470</v>
      </c>
    </row>
    <row r="450" spans="3:11" x14ac:dyDescent="0.25">
      <c r="C450" s="205">
        <v>112</v>
      </c>
      <c r="K450" s="127">
        <v>4480</v>
      </c>
    </row>
    <row r="451" spans="3:11" x14ac:dyDescent="0.25">
      <c r="C451" s="205">
        <v>112.25</v>
      </c>
      <c r="K451" s="127">
        <v>4490</v>
      </c>
    </row>
    <row r="452" spans="3:11" x14ac:dyDescent="0.25">
      <c r="C452" s="205">
        <v>112.5</v>
      </c>
      <c r="K452" s="127">
        <v>4500</v>
      </c>
    </row>
    <row r="453" spans="3:11" x14ac:dyDescent="0.25">
      <c r="C453" s="205">
        <v>112.75</v>
      </c>
      <c r="K453" s="127">
        <v>4510</v>
      </c>
    </row>
    <row r="454" spans="3:11" x14ac:dyDescent="0.25">
      <c r="C454" s="205">
        <v>113</v>
      </c>
      <c r="K454" s="127">
        <v>4520</v>
      </c>
    </row>
    <row r="455" spans="3:11" x14ac:dyDescent="0.25">
      <c r="C455" s="205">
        <v>113.25</v>
      </c>
      <c r="K455" s="127">
        <v>4530</v>
      </c>
    </row>
    <row r="456" spans="3:11" x14ac:dyDescent="0.25">
      <c r="C456" s="205">
        <v>113.5</v>
      </c>
      <c r="K456" s="127">
        <v>4540</v>
      </c>
    </row>
    <row r="457" spans="3:11" x14ac:dyDescent="0.25">
      <c r="C457" s="205">
        <v>113.75</v>
      </c>
      <c r="K457" s="127">
        <v>4550</v>
      </c>
    </row>
    <row r="458" spans="3:11" x14ac:dyDescent="0.25">
      <c r="C458" s="205">
        <v>114</v>
      </c>
      <c r="K458" s="127">
        <v>4560</v>
      </c>
    </row>
    <row r="459" spans="3:11" x14ac:dyDescent="0.25">
      <c r="C459" s="205">
        <v>114.25</v>
      </c>
      <c r="K459" s="127">
        <v>4570</v>
      </c>
    </row>
    <row r="460" spans="3:11" x14ac:dyDescent="0.25">
      <c r="C460" s="205">
        <v>114.5</v>
      </c>
      <c r="K460" s="127">
        <v>4580</v>
      </c>
    </row>
    <row r="461" spans="3:11" x14ac:dyDescent="0.25">
      <c r="C461" s="205">
        <v>114.75</v>
      </c>
      <c r="K461" s="127">
        <v>4590</v>
      </c>
    </row>
    <row r="462" spans="3:11" x14ac:dyDescent="0.25">
      <c r="C462" s="205">
        <v>115</v>
      </c>
      <c r="K462" s="127">
        <v>4600</v>
      </c>
    </row>
    <row r="463" spans="3:11" x14ac:dyDescent="0.25">
      <c r="C463" s="205">
        <v>115.25</v>
      </c>
      <c r="K463" s="127">
        <v>4610</v>
      </c>
    </row>
    <row r="464" spans="3:11" x14ac:dyDescent="0.25">
      <c r="C464" s="205">
        <v>115.5</v>
      </c>
      <c r="K464" s="127">
        <v>4620</v>
      </c>
    </row>
    <row r="465" spans="3:11" x14ac:dyDescent="0.25">
      <c r="C465" s="205">
        <v>115.75</v>
      </c>
      <c r="K465" s="127">
        <v>4630</v>
      </c>
    </row>
    <row r="466" spans="3:11" x14ac:dyDescent="0.25">
      <c r="C466" s="205">
        <v>116</v>
      </c>
      <c r="K466" s="127">
        <v>4640</v>
      </c>
    </row>
    <row r="467" spans="3:11" x14ac:dyDescent="0.25">
      <c r="C467" s="205">
        <v>116.25</v>
      </c>
      <c r="K467" s="127">
        <v>4650</v>
      </c>
    </row>
    <row r="468" spans="3:11" x14ac:dyDescent="0.25">
      <c r="C468" s="205">
        <v>116.5</v>
      </c>
      <c r="K468" s="127">
        <v>4660</v>
      </c>
    </row>
    <row r="469" spans="3:11" x14ac:dyDescent="0.25">
      <c r="C469" s="205">
        <v>116.75</v>
      </c>
      <c r="K469" s="127">
        <v>4670</v>
      </c>
    </row>
    <row r="470" spans="3:11" x14ac:dyDescent="0.25">
      <c r="C470" s="205">
        <v>117</v>
      </c>
      <c r="K470" s="127">
        <v>4680</v>
      </c>
    </row>
    <row r="471" spans="3:11" x14ac:dyDescent="0.25">
      <c r="C471" s="205">
        <v>117.25</v>
      </c>
      <c r="K471" s="127">
        <v>4690</v>
      </c>
    </row>
    <row r="472" spans="3:11" x14ac:dyDescent="0.25">
      <c r="C472" s="205">
        <v>117.5</v>
      </c>
      <c r="K472" s="127">
        <v>4700</v>
      </c>
    </row>
    <row r="473" spans="3:11" x14ac:dyDescent="0.25">
      <c r="C473" s="205">
        <v>117.75</v>
      </c>
      <c r="K473" s="127">
        <v>4710</v>
      </c>
    </row>
    <row r="474" spans="3:11" x14ac:dyDescent="0.25">
      <c r="C474" s="205">
        <v>118</v>
      </c>
      <c r="K474" s="127">
        <v>4720</v>
      </c>
    </row>
    <row r="475" spans="3:11" x14ac:dyDescent="0.25">
      <c r="C475" s="205">
        <v>118.25</v>
      </c>
      <c r="K475" s="127">
        <v>4730</v>
      </c>
    </row>
    <row r="476" spans="3:11" x14ac:dyDescent="0.25">
      <c r="C476" s="205">
        <v>118.5</v>
      </c>
      <c r="K476" s="127">
        <v>4740</v>
      </c>
    </row>
    <row r="477" spans="3:11" x14ac:dyDescent="0.25">
      <c r="C477" s="205">
        <v>118.75</v>
      </c>
      <c r="K477" s="127">
        <v>4750</v>
      </c>
    </row>
    <row r="478" spans="3:11" x14ac:dyDescent="0.25">
      <c r="C478" s="205">
        <v>119</v>
      </c>
      <c r="K478" s="127">
        <v>4760</v>
      </c>
    </row>
    <row r="479" spans="3:11" x14ac:dyDescent="0.25">
      <c r="C479" s="205">
        <v>119.25</v>
      </c>
      <c r="K479" s="127">
        <v>4770</v>
      </c>
    </row>
    <row r="480" spans="3:11" x14ac:dyDescent="0.25">
      <c r="C480" s="205">
        <v>119.5</v>
      </c>
      <c r="K480" s="127">
        <v>4780</v>
      </c>
    </row>
    <row r="481" spans="3:11" x14ac:dyDescent="0.25">
      <c r="C481" s="205">
        <v>119.75</v>
      </c>
      <c r="K481" s="127">
        <v>4790</v>
      </c>
    </row>
    <row r="482" spans="3:11" x14ac:dyDescent="0.25">
      <c r="C482" s="205">
        <v>120</v>
      </c>
      <c r="K482" s="127">
        <v>4800</v>
      </c>
    </row>
    <row r="483" spans="3:11" x14ac:dyDescent="0.25">
      <c r="K483" s="127">
        <v>4810</v>
      </c>
    </row>
    <row r="484" spans="3:11" x14ac:dyDescent="0.25">
      <c r="K484" s="127">
        <v>4820</v>
      </c>
    </row>
    <row r="485" spans="3:11" x14ac:dyDescent="0.25">
      <c r="K485" s="127">
        <v>4830</v>
      </c>
    </row>
    <row r="486" spans="3:11" x14ac:dyDescent="0.25">
      <c r="K486" s="127">
        <v>4840</v>
      </c>
    </row>
    <row r="487" spans="3:11" x14ac:dyDescent="0.25">
      <c r="K487" s="127">
        <v>4850</v>
      </c>
    </row>
    <row r="488" spans="3:11" x14ac:dyDescent="0.25">
      <c r="K488" s="127">
        <v>4860</v>
      </c>
    </row>
    <row r="489" spans="3:11" x14ac:dyDescent="0.25">
      <c r="K489" s="127">
        <v>4870</v>
      </c>
    </row>
    <row r="490" spans="3:11" x14ac:dyDescent="0.25">
      <c r="K490" s="127">
        <v>4880</v>
      </c>
    </row>
    <row r="491" spans="3:11" x14ac:dyDescent="0.25">
      <c r="K491" s="127">
        <v>4890</v>
      </c>
    </row>
    <row r="492" spans="3:11" x14ac:dyDescent="0.25">
      <c r="K492" s="127">
        <v>4900</v>
      </c>
    </row>
    <row r="493" spans="3:11" x14ac:dyDescent="0.25">
      <c r="K493" s="127">
        <v>4910</v>
      </c>
    </row>
    <row r="494" spans="3:11" x14ac:dyDescent="0.25">
      <c r="K494" s="127">
        <v>4920</v>
      </c>
    </row>
    <row r="495" spans="3:11" x14ac:dyDescent="0.25">
      <c r="K495" s="127">
        <v>4930</v>
      </c>
    </row>
    <row r="496" spans="3:11" x14ac:dyDescent="0.25">
      <c r="K496" s="127">
        <v>4940</v>
      </c>
    </row>
    <row r="497" spans="11:11" x14ac:dyDescent="0.25">
      <c r="K497" s="127">
        <v>4950</v>
      </c>
    </row>
    <row r="498" spans="11:11" x14ac:dyDescent="0.25">
      <c r="K498" s="127">
        <v>4960</v>
      </c>
    </row>
    <row r="499" spans="11:11" x14ac:dyDescent="0.25">
      <c r="K499" s="127">
        <v>4970</v>
      </c>
    </row>
    <row r="500" spans="11:11" x14ac:dyDescent="0.25">
      <c r="K500" s="127">
        <v>4980</v>
      </c>
    </row>
    <row r="501" spans="11:11" x14ac:dyDescent="0.25">
      <c r="K501" s="127">
        <v>4990</v>
      </c>
    </row>
    <row r="502" spans="11:11" x14ac:dyDescent="0.25">
      <c r="K502" s="127">
        <v>5000</v>
      </c>
    </row>
    <row r="503" spans="11:11" x14ac:dyDescent="0.25">
      <c r="K503" s="127">
        <v>5010</v>
      </c>
    </row>
    <row r="504" spans="11:11" x14ac:dyDescent="0.25">
      <c r="K504" s="127">
        <v>5020</v>
      </c>
    </row>
    <row r="505" spans="11:11" x14ac:dyDescent="0.25">
      <c r="K505" s="127">
        <v>5030</v>
      </c>
    </row>
    <row r="506" spans="11:11" x14ac:dyDescent="0.25">
      <c r="K506" s="127">
        <v>5040</v>
      </c>
    </row>
    <row r="507" spans="11:11" x14ac:dyDescent="0.25">
      <c r="K507" s="127">
        <v>5050</v>
      </c>
    </row>
    <row r="508" spans="11:11" x14ac:dyDescent="0.25">
      <c r="K508" s="127">
        <v>5060</v>
      </c>
    </row>
    <row r="509" spans="11:11" x14ac:dyDescent="0.25">
      <c r="K509" s="127">
        <v>5070</v>
      </c>
    </row>
    <row r="510" spans="11:11" x14ac:dyDescent="0.25">
      <c r="K510" s="127">
        <v>5080</v>
      </c>
    </row>
    <row r="511" spans="11:11" x14ac:dyDescent="0.25">
      <c r="K511" s="127">
        <v>5090</v>
      </c>
    </row>
    <row r="512" spans="11:11" x14ac:dyDescent="0.25">
      <c r="K512" s="127">
        <v>5100</v>
      </c>
    </row>
    <row r="513" spans="11:11" x14ac:dyDescent="0.25">
      <c r="K513" s="127">
        <v>5110</v>
      </c>
    </row>
    <row r="514" spans="11:11" x14ac:dyDescent="0.25">
      <c r="K514" s="127">
        <v>5120</v>
      </c>
    </row>
    <row r="515" spans="11:11" x14ac:dyDescent="0.25">
      <c r="K515" s="127">
        <v>5130</v>
      </c>
    </row>
    <row r="516" spans="11:11" x14ac:dyDescent="0.25">
      <c r="K516" s="127">
        <v>5140</v>
      </c>
    </row>
    <row r="517" spans="11:11" x14ac:dyDescent="0.25">
      <c r="K517" s="127">
        <v>5150</v>
      </c>
    </row>
    <row r="518" spans="11:11" x14ac:dyDescent="0.25">
      <c r="K518" s="127">
        <v>5160</v>
      </c>
    </row>
    <row r="519" spans="11:11" x14ac:dyDescent="0.25">
      <c r="K519" s="127">
        <v>5170</v>
      </c>
    </row>
    <row r="520" spans="11:11" x14ac:dyDescent="0.25">
      <c r="K520" s="127">
        <v>5180</v>
      </c>
    </row>
    <row r="521" spans="11:11" x14ac:dyDescent="0.25">
      <c r="K521" s="127">
        <v>5190</v>
      </c>
    </row>
    <row r="522" spans="11:11" x14ac:dyDescent="0.25">
      <c r="K522" s="127">
        <v>5200</v>
      </c>
    </row>
    <row r="523" spans="11:11" x14ac:dyDescent="0.25">
      <c r="K523" s="127">
        <v>5210</v>
      </c>
    </row>
    <row r="524" spans="11:11" x14ac:dyDescent="0.25">
      <c r="K524" s="127">
        <v>5220</v>
      </c>
    </row>
    <row r="525" spans="11:11" x14ac:dyDescent="0.25">
      <c r="K525" s="127">
        <v>5230</v>
      </c>
    </row>
    <row r="526" spans="11:11" x14ac:dyDescent="0.25">
      <c r="K526" s="127">
        <v>5240</v>
      </c>
    </row>
    <row r="527" spans="11:11" x14ac:dyDescent="0.25">
      <c r="K527" s="127">
        <v>5250</v>
      </c>
    </row>
    <row r="528" spans="11:11" x14ac:dyDescent="0.25">
      <c r="K528" s="127">
        <v>5260</v>
      </c>
    </row>
    <row r="529" spans="11:11" x14ac:dyDescent="0.25">
      <c r="K529" s="127">
        <v>5270</v>
      </c>
    </row>
    <row r="530" spans="11:11" x14ac:dyDescent="0.25">
      <c r="K530" s="127">
        <v>5280</v>
      </c>
    </row>
    <row r="531" spans="11:11" x14ac:dyDescent="0.25">
      <c r="K531" s="127">
        <v>5290</v>
      </c>
    </row>
    <row r="532" spans="11:11" x14ac:dyDescent="0.25">
      <c r="K532" s="127">
        <v>5300</v>
      </c>
    </row>
    <row r="533" spans="11:11" x14ac:dyDescent="0.25">
      <c r="K533" s="127">
        <v>5310</v>
      </c>
    </row>
    <row r="534" spans="11:11" x14ac:dyDescent="0.25">
      <c r="K534" s="127">
        <v>5320</v>
      </c>
    </row>
    <row r="535" spans="11:11" x14ac:dyDescent="0.25">
      <c r="K535" s="127">
        <v>5330</v>
      </c>
    </row>
    <row r="536" spans="11:11" x14ac:dyDescent="0.25">
      <c r="K536" s="127">
        <v>5340</v>
      </c>
    </row>
    <row r="537" spans="11:11" x14ac:dyDescent="0.25">
      <c r="K537" s="127">
        <v>5350</v>
      </c>
    </row>
    <row r="538" spans="11:11" x14ac:dyDescent="0.25">
      <c r="K538" s="127">
        <v>5360</v>
      </c>
    </row>
    <row r="539" spans="11:11" x14ac:dyDescent="0.25">
      <c r="K539" s="127">
        <v>5370</v>
      </c>
    </row>
    <row r="540" spans="11:11" x14ac:dyDescent="0.25">
      <c r="K540" s="127">
        <v>5380</v>
      </c>
    </row>
    <row r="541" spans="11:11" x14ac:dyDescent="0.25">
      <c r="K541" s="127">
        <v>5390</v>
      </c>
    </row>
    <row r="542" spans="11:11" x14ac:dyDescent="0.25">
      <c r="K542" s="127">
        <v>5400</v>
      </c>
    </row>
    <row r="543" spans="11:11" x14ac:dyDescent="0.25">
      <c r="K543" s="127">
        <v>5410</v>
      </c>
    </row>
    <row r="544" spans="11:11" x14ac:dyDescent="0.25">
      <c r="K544" s="127">
        <v>5420</v>
      </c>
    </row>
    <row r="545" spans="11:11" x14ac:dyDescent="0.25">
      <c r="K545" s="127">
        <v>5430</v>
      </c>
    </row>
    <row r="546" spans="11:11" x14ac:dyDescent="0.25">
      <c r="K546" s="127">
        <v>5440</v>
      </c>
    </row>
    <row r="547" spans="11:11" x14ac:dyDescent="0.25">
      <c r="K547" s="127">
        <v>5450</v>
      </c>
    </row>
    <row r="548" spans="11:11" x14ac:dyDescent="0.25">
      <c r="K548" s="127">
        <v>5460</v>
      </c>
    </row>
    <row r="549" spans="11:11" x14ac:dyDescent="0.25">
      <c r="K549" s="127">
        <v>5470</v>
      </c>
    </row>
    <row r="550" spans="11:11" x14ac:dyDescent="0.25">
      <c r="K550" s="127">
        <v>5480</v>
      </c>
    </row>
    <row r="551" spans="11:11" x14ac:dyDescent="0.25">
      <c r="K551" s="127">
        <v>5490</v>
      </c>
    </row>
    <row r="552" spans="11:11" x14ac:dyDescent="0.25">
      <c r="K552" s="127">
        <v>5500</v>
      </c>
    </row>
    <row r="553" spans="11:11" x14ac:dyDescent="0.25">
      <c r="K553" s="127">
        <v>5510</v>
      </c>
    </row>
    <row r="554" spans="11:11" x14ac:dyDescent="0.25">
      <c r="K554" s="127">
        <v>5520</v>
      </c>
    </row>
    <row r="555" spans="11:11" x14ac:dyDescent="0.25">
      <c r="K555" s="127">
        <v>5530</v>
      </c>
    </row>
    <row r="556" spans="11:11" x14ac:dyDescent="0.25">
      <c r="K556" s="127">
        <v>5540</v>
      </c>
    </row>
    <row r="557" spans="11:11" x14ac:dyDescent="0.25">
      <c r="K557" s="127">
        <v>5550</v>
      </c>
    </row>
    <row r="558" spans="11:11" x14ac:dyDescent="0.25">
      <c r="K558" s="127">
        <v>5560</v>
      </c>
    </row>
    <row r="559" spans="11:11" x14ac:dyDescent="0.25">
      <c r="K559" s="127">
        <v>5570</v>
      </c>
    </row>
    <row r="560" spans="11:11" x14ac:dyDescent="0.25">
      <c r="K560" s="127">
        <v>5580</v>
      </c>
    </row>
    <row r="561" spans="11:11" x14ac:dyDescent="0.25">
      <c r="K561" s="127">
        <v>5590</v>
      </c>
    </row>
    <row r="562" spans="11:11" x14ac:dyDescent="0.25">
      <c r="K562" s="127">
        <v>5600</v>
      </c>
    </row>
    <row r="563" spans="11:11" x14ac:dyDescent="0.25">
      <c r="K563" s="127">
        <v>5610</v>
      </c>
    </row>
    <row r="564" spans="11:11" x14ac:dyDescent="0.25">
      <c r="K564" s="127">
        <v>5620</v>
      </c>
    </row>
    <row r="565" spans="11:11" x14ac:dyDescent="0.25">
      <c r="K565" s="127">
        <v>5630</v>
      </c>
    </row>
    <row r="566" spans="11:11" x14ac:dyDescent="0.25">
      <c r="K566" s="127">
        <v>5640</v>
      </c>
    </row>
    <row r="567" spans="11:11" x14ac:dyDescent="0.25">
      <c r="K567" s="127">
        <v>5650</v>
      </c>
    </row>
    <row r="568" spans="11:11" x14ac:dyDescent="0.25">
      <c r="K568" s="127">
        <v>5660</v>
      </c>
    </row>
    <row r="569" spans="11:11" x14ac:dyDescent="0.25">
      <c r="K569" s="127">
        <v>5670</v>
      </c>
    </row>
    <row r="570" spans="11:11" x14ac:dyDescent="0.25">
      <c r="K570" s="127">
        <v>5680</v>
      </c>
    </row>
    <row r="571" spans="11:11" x14ac:dyDescent="0.25">
      <c r="K571" s="127">
        <v>5690</v>
      </c>
    </row>
    <row r="572" spans="11:11" x14ac:dyDescent="0.25">
      <c r="K572" s="127">
        <v>5700</v>
      </c>
    </row>
    <row r="573" spans="11:11" x14ac:dyDescent="0.25">
      <c r="K573" s="127">
        <v>5710</v>
      </c>
    </row>
    <row r="574" spans="11:11" x14ac:dyDescent="0.25">
      <c r="K574" s="127">
        <v>5720</v>
      </c>
    </row>
    <row r="575" spans="11:11" x14ac:dyDescent="0.25">
      <c r="K575" s="127">
        <v>5730</v>
      </c>
    </row>
    <row r="576" spans="11:11" x14ac:dyDescent="0.25">
      <c r="K576" s="127">
        <v>5740</v>
      </c>
    </row>
    <row r="577" spans="11:11" x14ac:dyDescent="0.25">
      <c r="K577" s="127">
        <v>5750</v>
      </c>
    </row>
    <row r="578" spans="11:11" x14ac:dyDescent="0.25">
      <c r="K578" s="127">
        <v>5760</v>
      </c>
    </row>
    <row r="579" spans="11:11" x14ac:dyDescent="0.25">
      <c r="K579" s="127">
        <v>5770</v>
      </c>
    </row>
    <row r="580" spans="11:11" x14ac:dyDescent="0.25">
      <c r="K580" s="127">
        <v>5780</v>
      </c>
    </row>
    <row r="581" spans="11:11" x14ac:dyDescent="0.25">
      <c r="K581" s="127">
        <v>5790</v>
      </c>
    </row>
    <row r="582" spans="11:11" x14ac:dyDescent="0.25">
      <c r="K582" s="127">
        <v>5800</v>
      </c>
    </row>
    <row r="583" spans="11:11" x14ac:dyDescent="0.25">
      <c r="K583" s="127">
        <v>5810</v>
      </c>
    </row>
    <row r="584" spans="11:11" x14ac:dyDescent="0.25">
      <c r="K584" s="127">
        <v>5820</v>
      </c>
    </row>
    <row r="585" spans="11:11" x14ac:dyDescent="0.25">
      <c r="K585" s="127">
        <v>5830</v>
      </c>
    </row>
    <row r="586" spans="11:11" x14ac:dyDescent="0.25">
      <c r="K586" s="127">
        <v>5840</v>
      </c>
    </row>
    <row r="587" spans="11:11" x14ac:dyDescent="0.25">
      <c r="K587" s="127">
        <v>5850</v>
      </c>
    </row>
    <row r="588" spans="11:11" x14ac:dyDescent="0.25">
      <c r="K588" s="127">
        <v>5860</v>
      </c>
    </row>
    <row r="589" spans="11:11" x14ac:dyDescent="0.25">
      <c r="K589" s="127">
        <v>5870</v>
      </c>
    </row>
    <row r="590" spans="11:11" x14ac:dyDescent="0.25">
      <c r="K590" s="127">
        <v>5880</v>
      </c>
    </row>
    <row r="591" spans="11:11" x14ac:dyDescent="0.25">
      <c r="K591" s="127">
        <v>5890</v>
      </c>
    </row>
    <row r="592" spans="11:11" x14ac:dyDescent="0.25">
      <c r="K592" s="127">
        <v>5900</v>
      </c>
    </row>
    <row r="593" spans="11:11" x14ac:dyDescent="0.25">
      <c r="K593" s="127">
        <v>5910</v>
      </c>
    </row>
    <row r="594" spans="11:11" x14ac:dyDescent="0.25">
      <c r="K594" s="127">
        <v>5920</v>
      </c>
    </row>
    <row r="595" spans="11:11" x14ac:dyDescent="0.25">
      <c r="K595" s="127">
        <v>5930</v>
      </c>
    </row>
    <row r="596" spans="11:11" x14ac:dyDescent="0.25">
      <c r="K596" s="127">
        <v>5940</v>
      </c>
    </row>
    <row r="597" spans="11:11" x14ac:dyDescent="0.25">
      <c r="K597" s="127">
        <v>5950</v>
      </c>
    </row>
    <row r="598" spans="11:11" x14ac:dyDescent="0.25">
      <c r="K598" s="127">
        <v>5960</v>
      </c>
    </row>
    <row r="599" spans="11:11" x14ac:dyDescent="0.25">
      <c r="K599" s="127">
        <v>5970</v>
      </c>
    </row>
    <row r="600" spans="11:11" x14ac:dyDescent="0.25">
      <c r="K600" s="127">
        <v>5980</v>
      </c>
    </row>
    <row r="601" spans="11:11" x14ac:dyDescent="0.25">
      <c r="K601" s="127">
        <v>5990</v>
      </c>
    </row>
    <row r="602" spans="11:11" x14ac:dyDescent="0.25">
      <c r="K602" s="127">
        <v>6000</v>
      </c>
    </row>
    <row r="603" spans="11:11" x14ac:dyDescent="0.25">
      <c r="K603" s="127">
        <v>6010</v>
      </c>
    </row>
    <row r="604" spans="11:11" x14ac:dyDescent="0.25">
      <c r="K604" s="127">
        <v>6020</v>
      </c>
    </row>
    <row r="605" spans="11:11" x14ac:dyDescent="0.25">
      <c r="K605" s="127">
        <v>6030</v>
      </c>
    </row>
    <row r="606" spans="11:11" x14ac:dyDescent="0.25">
      <c r="K606" s="127">
        <v>6040</v>
      </c>
    </row>
    <row r="607" spans="11:11" x14ac:dyDescent="0.25">
      <c r="K607" s="127">
        <v>6050</v>
      </c>
    </row>
    <row r="608" spans="11:11" x14ac:dyDescent="0.25">
      <c r="K608" s="127">
        <v>6060</v>
      </c>
    </row>
    <row r="609" spans="11:11" x14ac:dyDescent="0.25">
      <c r="K609" s="127">
        <v>6070</v>
      </c>
    </row>
    <row r="610" spans="11:11" x14ac:dyDescent="0.25">
      <c r="K610" s="127">
        <v>6080</v>
      </c>
    </row>
    <row r="611" spans="11:11" x14ac:dyDescent="0.25">
      <c r="K611" s="127">
        <v>6090</v>
      </c>
    </row>
    <row r="612" spans="11:11" x14ac:dyDescent="0.25">
      <c r="K612" s="127">
        <v>6100</v>
      </c>
    </row>
    <row r="613" spans="11:11" x14ac:dyDescent="0.25">
      <c r="K613" s="127">
        <v>6110</v>
      </c>
    </row>
    <row r="614" spans="11:11" x14ac:dyDescent="0.25">
      <c r="K614" s="127">
        <v>6120</v>
      </c>
    </row>
    <row r="615" spans="11:11" x14ac:dyDescent="0.25">
      <c r="K615" s="127">
        <v>6130</v>
      </c>
    </row>
    <row r="616" spans="11:11" x14ac:dyDescent="0.25">
      <c r="K616" s="127">
        <v>6140</v>
      </c>
    </row>
    <row r="617" spans="11:11" x14ac:dyDescent="0.25">
      <c r="K617" s="127">
        <v>6150</v>
      </c>
    </row>
    <row r="618" spans="11:11" x14ac:dyDescent="0.25">
      <c r="K618" s="127">
        <v>6160</v>
      </c>
    </row>
    <row r="619" spans="11:11" x14ac:dyDescent="0.25">
      <c r="K619" s="127">
        <v>6170</v>
      </c>
    </row>
    <row r="620" spans="11:11" x14ac:dyDescent="0.25">
      <c r="K620" s="127">
        <v>6180</v>
      </c>
    </row>
    <row r="621" spans="11:11" x14ac:dyDescent="0.25">
      <c r="K621" s="127">
        <v>6190</v>
      </c>
    </row>
    <row r="622" spans="11:11" x14ac:dyDescent="0.25">
      <c r="K622" s="127">
        <v>6200</v>
      </c>
    </row>
    <row r="623" spans="11:11" x14ac:dyDescent="0.25">
      <c r="K623" s="127">
        <v>6210</v>
      </c>
    </row>
    <row r="624" spans="11:11" x14ac:dyDescent="0.25">
      <c r="K624" s="127">
        <v>6220</v>
      </c>
    </row>
    <row r="625" spans="11:11" x14ac:dyDescent="0.25">
      <c r="K625" s="127">
        <v>6230</v>
      </c>
    </row>
    <row r="626" spans="11:11" x14ac:dyDescent="0.25">
      <c r="K626" s="127">
        <v>6240</v>
      </c>
    </row>
    <row r="627" spans="11:11" x14ac:dyDescent="0.25">
      <c r="K627" s="127">
        <v>6250</v>
      </c>
    </row>
    <row r="628" spans="11:11" x14ac:dyDescent="0.25">
      <c r="K628" s="127">
        <v>6260</v>
      </c>
    </row>
    <row r="629" spans="11:11" x14ac:dyDescent="0.25">
      <c r="K629" s="127">
        <v>6270</v>
      </c>
    </row>
    <row r="630" spans="11:11" x14ac:dyDescent="0.25">
      <c r="K630" s="127">
        <v>6280</v>
      </c>
    </row>
    <row r="631" spans="11:11" x14ac:dyDescent="0.25">
      <c r="K631" s="127">
        <v>6290</v>
      </c>
    </row>
    <row r="632" spans="11:11" x14ac:dyDescent="0.25">
      <c r="K632" s="127">
        <v>6300</v>
      </c>
    </row>
    <row r="633" spans="11:11" x14ac:dyDescent="0.25">
      <c r="K633" s="127">
        <v>6310</v>
      </c>
    </row>
    <row r="634" spans="11:11" x14ac:dyDescent="0.25">
      <c r="K634" s="127">
        <v>6320</v>
      </c>
    </row>
    <row r="635" spans="11:11" x14ac:dyDescent="0.25">
      <c r="K635" s="127">
        <v>6330</v>
      </c>
    </row>
    <row r="636" spans="11:11" x14ac:dyDescent="0.25">
      <c r="K636" s="127">
        <v>6340</v>
      </c>
    </row>
    <row r="637" spans="11:11" x14ac:dyDescent="0.25">
      <c r="K637" s="127">
        <v>6350</v>
      </c>
    </row>
    <row r="638" spans="11:11" x14ac:dyDescent="0.25">
      <c r="K638" s="127">
        <v>6360</v>
      </c>
    </row>
    <row r="639" spans="11:11" x14ac:dyDescent="0.25">
      <c r="K639" s="127">
        <v>6370</v>
      </c>
    </row>
    <row r="640" spans="11:11" x14ac:dyDescent="0.25">
      <c r="K640" s="127">
        <v>6380</v>
      </c>
    </row>
    <row r="641" spans="11:11" x14ac:dyDescent="0.25">
      <c r="K641" s="127">
        <v>6390</v>
      </c>
    </row>
    <row r="642" spans="11:11" x14ac:dyDescent="0.25">
      <c r="K642" s="127">
        <v>6400</v>
      </c>
    </row>
    <row r="643" spans="11:11" x14ac:dyDescent="0.25">
      <c r="K643" s="127">
        <v>6410</v>
      </c>
    </row>
    <row r="644" spans="11:11" x14ac:dyDescent="0.25">
      <c r="K644" s="127">
        <v>6420</v>
      </c>
    </row>
    <row r="645" spans="11:11" x14ac:dyDescent="0.25">
      <c r="K645" s="127">
        <v>6430</v>
      </c>
    </row>
    <row r="646" spans="11:11" x14ac:dyDescent="0.25">
      <c r="K646" s="127">
        <v>6440</v>
      </c>
    </row>
    <row r="647" spans="11:11" x14ac:dyDescent="0.25">
      <c r="K647" s="127">
        <v>6450</v>
      </c>
    </row>
    <row r="648" spans="11:11" x14ac:dyDescent="0.25">
      <c r="K648" s="127">
        <v>6460</v>
      </c>
    </row>
    <row r="649" spans="11:11" x14ac:dyDescent="0.25">
      <c r="K649" s="127">
        <v>6470</v>
      </c>
    </row>
    <row r="650" spans="11:11" x14ac:dyDescent="0.25">
      <c r="K650" s="127">
        <v>6480</v>
      </c>
    </row>
    <row r="651" spans="11:11" x14ac:dyDescent="0.25">
      <c r="K651" s="127">
        <v>6490</v>
      </c>
    </row>
    <row r="652" spans="11:11" x14ac:dyDescent="0.25">
      <c r="K652" s="127">
        <v>6500</v>
      </c>
    </row>
    <row r="653" spans="11:11" x14ac:dyDescent="0.25">
      <c r="K653" s="127">
        <v>6510</v>
      </c>
    </row>
    <row r="654" spans="11:11" x14ac:dyDescent="0.25">
      <c r="K654" s="127">
        <v>6520</v>
      </c>
    </row>
    <row r="655" spans="11:11" x14ac:dyDescent="0.25">
      <c r="K655" s="127">
        <v>6530</v>
      </c>
    </row>
    <row r="656" spans="11:11" x14ac:dyDescent="0.25">
      <c r="K656" s="127">
        <v>6540</v>
      </c>
    </row>
    <row r="657" spans="11:11" x14ac:dyDescent="0.25">
      <c r="K657" s="127">
        <v>6550</v>
      </c>
    </row>
    <row r="658" spans="11:11" x14ac:dyDescent="0.25">
      <c r="K658" s="127">
        <v>6560</v>
      </c>
    </row>
    <row r="659" spans="11:11" x14ac:dyDescent="0.25">
      <c r="K659" s="127">
        <v>6570</v>
      </c>
    </row>
    <row r="660" spans="11:11" x14ac:dyDescent="0.25">
      <c r="K660" s="127">
        <v>6580</v>
      </c>
    </row>
    <row r="661" spans="11:11" x14ac:dyDescent="0.25">
      <c r="K661" s="127">
        <v>6590</v>
      </c>
    </row>
    <row r="662" spans="11:11" x14ac:dyDescent="0.25">
      <c r="K662" s="127">
        <v>6600</v>
      </c>
    </row>
    <row r="663" spans="11:11" x14ac:dyDescent="0.25">
      <c r="K663" s="127">
        <v>6610</v>
      </c>
    </row>
    <row r="664" spans="11:11" x14ac:dyDescent="0.25">
      <c r="K664" s="127">
        <v>6620</v>
      </c>
    </row>
    <row r="665" spans="11:11" x14ac:dyDescent="0.25">
      <c r="K665" s="127">
        <v>6630</v>
      </c>
    </row>
    <row r="666" spans="11:11" x14ac:dyDescent="0.25">
      <c r="K666" s="127">
        <v>6640</v>
      </c>
    </row>
    <row r="667" spans="11:11" x14ac:dyDescent="0.25">
      <c r="K667" s="127">
        <v>6650</v>
      </c>
    </row>
    <row r="668" spans="11:11" x14ac:dyDescent="0.25">
      <c r="K668" s="127">
        <v>6660</v>
      </c>
    </row>
    <row r="669" spans="11:11" x14ac:dyDescent="0.25">
      <c r="K669" s="127">
        <v>6670</v>
      </c>
    </row>
    <row r="670" spans="11:11" x14ac:dyDescent="0.25">
      <c r="K670" s="127">
        <v>6680</v>
      </c>
    </row>
    <row r="671" spans="11:11" x14ac:dyDescent="0.25">
      <c r="K671" s="127">
        <v>6690</v>
      </c>
    </row>
    <row r="672" spans="11:11" x14ac:dyDescent="0.25">
      <c r="K672" s="127">
        <v>6700</v>
      </c>
    </row>
    <row r="673" spans="11:11" x14ac:dyDescent="0.25">
      <c r="K673" s="127">
        <v>6710</v>
      </c>
    </row>
    <row r="674" spans="11:11" x14ac:dyDescent="0.25">
      <c r="K674" s="127">
        <v>6720</v>
      </c>
    </row>
    <row r="675" spans="11:11" x14ac:dyDescent="0.25">
      <c r="K675" s="127">
        <v>6730</v>
      </c>
    </row>
    <row r="676" spans="11:11" x14ac:dyDescent="0.25">
      <c r="K676" s="127">
        <v>6740</v>
      </c>
    </row>
    <row r="677" spans="11:11" x14ac:dyDescent="0.25">
      <c r="K677" s="127">
        <v>6750</v>
      </c>
    </row>
    <row r="678" spans="11:11" x14ac:dyDescent="0.25">
      <c r="K678" s="127">
        <v>6760</v>
      </c>
    </row>
    <row r="679" spans="11:11" x14ac:dyDescent="0.25">
      <c r="K679" s="127">
        <v>6770</v>
      </c>
    </row>
    <row r="680" spans="11:11" x14ac:dyDescent="0.25">
      <c r="K680" s="127">
        <v>6780</v>
      </c>
    </row>
    <row r="681" spans="11:11" x14ac:dyDescent="0.25">
      <c r="K681" s="127">
        <v>6790</v>
      </c>
    </row>
    <row r="682" spans="11:11" x14ac:dyDescent="0.25">
      <c r="K682" s="127">
        <v>6800</v>
      </c>
    </row>
    <row r="683" spans="11:11" x14ac:dyDescent="0.25">
      <c r="K683" s="127">
        <v>6810</v>
      </c>
    </row>
    <row r="684" spans="11:11" x14ac:dyDescent="0.25">
      <c r="K684" s="127">
        <v>6820</v>
      </c>
    </row>
    <row r="685" spans="11:11" x14ac:dyDescent="0.25">
      <c r="K685" s="127">
        <v>6830</v>
      </c>
    </row>
    <row r="686" spans="11:11" x14ac:dyDescent="0.25">
      <c r="K686" s="127">
        <v>6840</v>
      </c>
    </row>
    <row r="687" spans="11:11" x14ac:dyDescent="0.25">
      <c r="K687" s="127">
        <v>6850</v>
      </c>
    </row>
    <row r="688" spans="11:11" x14ac:dyDescent="0.25">
      <c r="K688" s="127">
        <v>6860</v>
      </c>
    </row>
    <row r="689" spans="11:11" x14ac:dyDescent="0.25">
      <c r="K689" s="127">
        <v>6870</v>
      </c>
    </row>
    <row r="690" spans="11:11" x14ac:dyDescent="0.25">
      <c r="K690" s="127">
        <v>6880</v>
      </c>
    </row>
    <row r="691" spans="11:11" x14ac:dyDescent="0.25">
      <c r="K691" s="127">
        <v>6890</v>
      </c>
    </row>
    <row r="692" spans="11:11" x14ac:dyDescent="0.25">
      <c r="K692" s="127">
        <v>6900</v>
      </c>
    </row>
    <row r="693" spans="11:11" x14ac:dyDescent="0.25">
      <c r="K693" s="127">
        <v>6910</v>
      </c>
    </row>
    <row r="694" spans="11:11" x14ac:dyDescent="0.25">
      <c r="K694" s="127">
        <v>6920</v>
      </c>
    </row>
    <row r="695" spans="11:11" x14ac:dyDescent="0.25">
      <c r="K695" s="127">
        <v>6930</v>
      </c>
    </row>
    <row r="696" spans="11:11" x14ac:dyDescent="0.25">
      <c r="K696" s="127">
        <v>6940</v>
      </c>
    </row>
    <row r="697" spans="11:11" x14ac:dyDescent="0.25">
      <c r="K697" s="127">
        <v>6950</v>
      </c>
    </row>
    <row r="698" spans="11:11" x14ac:dyDescent="0.25">
      <c r="K698" s="127">
        <v>6960</v>
      </c>
    </row>
    <row r="699" spans="11:11" x14ac:dyDescent="0.25">
      <c r="K699" s="127">
        <v>6970</v>
      </c>
    </row>
    <row r="700" spans="11:11" x14ac:dyDescent="0.25">
      <c r="K700" s="127">
        <v>6980</v>
      </c>
    </row>
    <row r="701" spans="11:11" x14ac:dyDescent="0.25">
      <c r="K701" s="127">
        <v>6990</v>
      </c>
    </row>
    <row r="702" spans="11:11" x14ac:dyDescent="0.25">
      <c r="K702" s="127">
        <v>7000</v>
      </c>
    </row>
    <row r="703" spans="11:11" x14ac:dyDescent="0.25">
      <c r="K703" s="127">
        <v>7010</v>
      </c>
    </row>
    <row r="704" spans="11:11" x14ac:dyDescent="0.25">
      <c r="K704" s="127">
        <v>7020</v>
      </c>
    </row>
    <row r="705" spans="11:11" x14ac:dyDescent="0.25">
      <c r="K705" s="127">
        <v>7030</v>
      </c>
    </row>
    <row r="706" spans="11:11" x14ac:dyDescent="0.25">
      <c r="K706" s="127">
        <v>7040</v>
      </c>
    </row>
    <row r="707" spans="11:11" x14ac:dyDescent="0.25">
      <c r="K707" s="127">
        <v>7050</v>
      </c>
    </row>
    <row r="708" spans="11:11" x14ac:dyDescent="0.25">
      <c r="K708" s="127">
        <v>7060</v>
      </c>
    </row>
    <row r="709" spans="11:11" x14ac:dyDescent="0.25">
      <c r="K709" s="127">
        <v>7070</v>
      </c>
    </row>
    <row r="710" spans="11:11" x14ac:dyDescent="0.25">
      <c r="K710" s="127">
        <v>7080</v>
      </c>
    </row>
    <row r="711" spans="11:11" x14ac:dyDescent="0.25">
      <c r="K711" s="127">
        <v>7090</v>
      </c>
    </row>
    <row r="712" spans="11:11" x14ac:dyDescent="0.25">
      <c r="K712" s="127">
        <v>7100</v>
      </c>
    </row>
    <row r="713" spans="11:11" x14ac:dyDescent="0.25">
      <c r="K713" s="127">
        <v>7110</v>
      </c>
    </row>
    <row r="714" spans="11:11" x14ac:dyDescent="0.25">
      <c r="K714" s="127">
        <v>7120</v>
      </c>
    </row>
    <row r="715" spans="11:11" x14ac:dyDescent="0.25">
      <c r="K715" s="127">
        <v>7130</v>
      </c>
    </row>
    <row r="716" spans="11:11" x14ac:dyDescent="0.25">
      <c r="K716" s="127">
        <v>7140</v>
      </c>
    </row>
    <row r="717" spans="11:11" x14ac:dyDescent="0.25">
      <c r="K717" s="127">
        <v>7150</v>
      </c>
    </row>
    <row r="718" spans="11:11" x14ac:dyDescent="0.25">
      <c r="K718" s="127">
        <v>7160</v>
      </c>
    </row>
    <row r="719" spans="11:11" x14ac:dyDescent="0.25">
      <c r="K719" s="127">
        <v>7170</v>
      </c>
    </row>
    <row r="720" spans="11:11" x14ac:dyDescent="0.25">
      <c r="K720" s="127">
        <v>7180</v>
      </c>
    </row>
    <row r="721" spans="11:11" x14ac:dyDescent="0.25">
      <c r="K721" s="127">
        <v>7190</v>
      </c>
    </row>
    <row r="722" spans="11:11" x14ac:dyDescent="0.25">
      <c r="K722" s="127">
        <v>7200</v>
      </c>
    </row>
    <row r="723" spans="11:11" x14ac:dyDescent="0.25">
      <c r="K723" s="127">
        <v>7210</v>
      </c>
    </row>
    <row r="724" spans="11:11" x14ac:dyDescent="0.25">
      <c r="K724" s="127">
        <v>7220</v>
      </c>
    </row>
    <row r="725" spans="11:11" x14ac:dyDescent="0.25">
      <c r="K725" s="127">
        <v>7230</v>
      </c>
    </row>
    <row r="726" spans="11:11" x14ac:dyDescent="0.25">
      <c r="K726" s="127">
        <v>7240</v>
      </c>
    </row>
    <row r="727" spans="11:11" x14ac:dyDescent="0.25">
      <c r="K727" s="127">
        <v>7250</v>
      </c>
    </row>
    <row r="728" spans="11:11" x14ac:dyDescent="0.25">
      <c r="K728" s="127">
        <v>7260</v>
      </c>
    </row>
    <row r="729" spans="11:11" x14ac:dyDescent="0.25">
      <c r="K729" s="127">
        <v>7270</v>
      </c>
    </row>
    <row r="730" spans="11:11" x14ac:dyDescent="0.25">
      <c r="K730" s="127">
        <v>7280</v>
      </c>
    </row>
    <row r="731" spans="11:11" x14ac:dyDescent="0.25">
      <c r="K731" s="127">
        <v>7290</v>
      </c>
    </row>
    <row r="732" spans="11:11" x14ac:dyDescent="0.25">
      <c r="K732" s="127">
        <v>7300</v>
      </c>
    </row>
    <row r="733" spans="11:11" x14ac:dyDescent="0.25">
      <c r="K733" s="127">
        <v>7310</v>
      </c>
    </row>
    <row r="734" spans="11:11" x14ac:dyDescent="0.25">
      <c r="K734" s="127">
        <v>7320</v>
      </c>
    </row>
    <row r="735" spans="11:11" x14ac:dyDescent="0.25">
      <c r="K735" s="127">
        <v>7330</v>
      </c>
    </row>
    <row r="736" spans="11:11" x14ac:dyDescent="0.25">
      <c r="K736" s="127">
        <v>7340</v>
      </c>
    </row>
    <row r="737" spans="11:11" x14ac:dyDescent="0.25">
      <c r="K737" s="127">
        <v>7350</v>
      </c>
    </row>
    <row r="738" spans="11:11" x14ac:dyDescent="0.25">
      <c r="K738" s="127">
        <v>7360</v>
      </c>
    </row>
    <row r="739" spans="11:11" x14ac:dyDescent="0.25">
      <c r="K739" s="127">
        <v>7370</v>
      </c>
    </row>
    <row r="740" spans="11:11" x14ac:dyDescent="0.25">
      <c r="K740" s="127">
        <v>7380</v>
      </c>
    </row>
    <row r="741" spans="11:11" x14ac:dyDescent="0.25">
      <c r="K741" s="127">
        <v>7390</v>
      </c>
    </row>
    <row r="742" spans="11:11" x14ac:dyDescent="0.25">
      <c r="K742" s="127">
        <v>7400</v>
      </c>
    </row>
    <row r="743" spans="11:11" x14ac:dyDescent="0.25">
      <c r="K743" s="127">
        <v>7410</v>
      </c>
    </row>
    <row r="744" spans="11:11" x14ac:dyDescent="0.25">
      <c r="K744" s="127">
        <v>7420</v>
      </c>
    </row>
    <row r="745" spans="11:11" x14ac:dyDescent="0.25">
      <c r="K745" s="127">
        <v>7430</v>
      </c>
    </row>
    <row r="746" spans="11:11" x14ac:dyDescent="0.25">
      <c r="K746" s="127">
        <v>7440</v>
      </c>
    </row>
    <row r="747" spans="11:11" x14ac:dyDescent="0.25">
      <c r="K747" s="127">
        <v>7450</v>
      </c>
    </row>
    <row r="748" spans="11:11" x14ac:dyDescent="0.25">
      <c r="K748" s="127">
        <v>7460</v>
      </c>
    </row>
    <row r="749" spans="11:11" x14ac:dyDescent="0.25">
      <c r="K749" s="127">
        <v>7470</v>
      </c>
    </row>
    <row r="750" spans="11:11" x14ac:dyDescent="0.25">
      <c r="K750" s="127">
        <v>7480</v>
      </c>
    </row>
    <row r="751" spans="11:11" x14ac:dyDescent="0.25">
      <c r="K751" s="127">
        <v>7490</v>
      </c>
    </row>
    <row r="752" spans="11:11" x14ac:dyDescent="0.25">
      <c r="K752" s="127">
        <v>7500</v>
      </c>
    </row>
    <row r="753" spans="11:11" x14ac:dyDescent="0.25">
      <c r="K753" s="127">
        <v>7510</v>
      </c>
    </row>
    <row r="754" spans="11:11" x14ac:dyDescent="0.25">
      <c r="K754" s="127">
        <v>7520</v>
      </c>
    </row>
    <row r="755" spans="11:11" x14ac:dyDescent="0.25">
      <c r="K755" s="127">
        <v>7530</v>
      </c>
    </row>
    <row r="756" spans="11:11" x14ac:dyDescent="0.25">
      <c r="K756" s="127">
        <v>7540</v>
      </c>
    </row>
    <row r="757" spans="11:11" x14ac:dyDescent="0.25">
      <c r="K757" s="127">
        <v>7550</v>
      </c>
    </row>
    <row r="758" spans="11:11" x14ac:dyDescent="0.25">
      <c r="K758" s="127">
        <v>7560</v>
      </c>
    </row>
    <row r="759" spans="11:11" x14ac:dyDescent="0.25">
      <c r="K759" s="127">
        <v>7570</v>
      </c>
    </row>
    <row r="760" spans="11:11" x14ac:dyDescent="0.25">
      <c r="K760" s="127">
        <v>7580</v>
      </c>
    </row>
    <row r="761" spans="11:11" x14ac:dyDescent="0.25">
      <c r="K761" s="127">
        <v>7590</v>
      </c>
    </row>
    <row r="762" spans="11:11" x14ac:dyDescent="0.25">
      <c r="K762" s="127">
        <v>7600</v>
      </c>
    </row>
    <row r="763" spans="11:11" x14ac:dyDescent="0.25">
      <c r="K763" s="127">
        <v>7610</v>
      </c>
    </row>
    <row r="764" spans="11:11" x14ac:dyDescent="0.25">
      <c r="K764" s="127">
        <v>7620</v>
      </c>
    </row>
    <row r="765" spans="11:11" x14ac:dyDescent="0.25">
      <c r="K765" s="127">
        <v>7630</v>
      </c>
    </row>
    <row r="766" spans="11:11" x14ac:dyDescent="0.25">
      <c r="K766" s="127">
        <v>7640</v>
      </c>
    </row>
    <row r="767" spans="11:11" x14ac:dyDescent="0.25">
      <c r="K767" s="127">
        <v>7650</v>
      </c>
    </row>
    <row r="768" spans="11:11" x14ac:dyDescent="0.25">
      <c r="K768" s="127">
        <v>7660</v>
      </c>
    </row>
    <row r="769" spans="11:11" x14ac:dyDescent="0.25">
      <c r="K769" s="127">
        <v>7670</v>
      </c>
    </row>
    <row r="770" spans="11:11" x14ac:dyDescent="0.25">
      <c r="K770" s="127">
        <v>7680</v>
      </c>
    </row>
    <row r="771" spans="11:11" x14ac:dyDescent="0.25">
      <c r="K771" s="127">
        <v>7690</v>
      </c>
    </row>
    <row r="772" spans="11:11" x14ac:dyDescent="0.25">
      <c r="K772" s="127">
        <v>7700</v>
      </c>
    </row>
    <row r="773" spans="11:11" x14ac:dyDescent="0.25">
      <c r="K773" s="127">
        <v>7710</v>
      </c>
    </row>
    <row r="774" spans="11:11" x14ac:dyDescent="0.25">
      <c r="K774" s="127">
        <v>7720</v>
      </c>
    </row>
    <row r="775" spans="11:11" x14ac:dyDescent="0.25">
      <c r="K775" s="127">
        <v>7730</v>
      </c>
    </row>
    <row r="776" spans="11:11" x14ac:dyDescent="0.25">
      <c r="K776" s="127">
        <v>7740</v>
      </c>
    </row>
    <row r="777" spans="11:11" x14ac:dyDescent="0.25">
      <c r="K777" s="127">
        <v>7750</v>
      </c>
    </row>
    <row r="778" spans="11:11" x14ac:dyDescent="0.25">
      <c r="K778" s="127">
        <v>7760</v>
      </c>
    </row>
    <row r="779" spans="11:11" x14ac:dyDescent="0.25">
      <c r="K779" s="127">
        <v>7770</v>
      </c>
    </row>
    <row r="780" spans="11:11" x14ac:dyDescent="0.25">
      <c r="K780" s="127">
        <v>7780</v>
      </c>
    </row>
    <row r="781" spans="11:11" x14ac:dyDescent="0.25">
      <c r="K781" s="127">
        <v>7790</v>
      </c>
    </row>
    <row r="782" spans="11:11" x14ac:dyDescent="0.25">
      <c r="K782" s="127">
        <v>7800</v>
      </c>
    </row>
    <row r="783" spans="11:11" x14ac:dyDescent="0.25">
      <c r="K783" s="127">
        <v>7810</v>
      </c>
    </row>
    <row r="784" spans="11:11" x14ac:dyDescent="0.25">
      <c r="K784" s="127">
        <v>7820</v>
      </c>
    </row>
    <row r="785" spans="11:11" x14ac:dyDescent="0.25">
      <c r="K785" s="127">
        <v>7830</v>
      </c>
    </row>
    <row r="786" spans="11:11" x14ac:dyDescent="0.25">
      <c r="K786" s="127">
        <v>7840</v>
      </c>
    </row>
    <row r="787" spans="11:11" x14ac:dyDescent="0.25">
      <c r="K787" s="127">
        <v>7850</v>
      </c>
    </row>
    <row r="788" spans="11:11" x14ac:dyDescent="0.25">
      <c r="K788" s="127">
        <v>7860</v>
      </c>
    </row>
    <row r="789" spans="11:11" x14ac:dyDescent="0.25">
      <c r="K789" s="127">
        <v>7870</v>
      </c>
    </row>
    <row r="790" spans="11:11" x14ac:dyDescent="0.25">
      <c r="K790" s="127">
        <v>7880</v>
      </c>
    </row>
    <row r="791" spans="11:11" x14ac:dyDescent="0.25">
      <c r="K791" s="127">
        <v>7890</v>
      </c>
    </row>
    <row r="792" spans="11:11" x14ac:dyDescent="0.25">
      <c r="K792" s="127">
        <v>7900</v>
      </c>
    </row>
    <row r="793" spans="11:11" x14ac:dyDescent="0.25">
      <c r="K793" s="127">
        <v>7910</v>
      </c>
    </row>
    <row r="794" spans="11:11" x14ac:dyDescent="0.25">
      <c r="K794" s="127">
        <v>7920</v>
      </c>
    </row>
    <row r="795" spans="11:11" x14ac:dyDescent="0.25">
      <c r="K795" s="127">
        <v>7930</v>
      </c>
    </row>
    <row r="796" spans="11:11" x14ac:dyDescent="0.25">
      <c r="K796" s="127">
        <v>7940</v>
      </c>
    </row>
    <row r="797" spans="11:11" x14ac:dyDescent="0.25">
      <c r="K797" s="127">
        <v>7950</v>
      </c>
    </row>
    <row r="798" spans="11:11" x14ac:dyDescent="0.25">
      <c r="K798" s="127">
        <v>7960</v>
      </c>
    </row>
    <row r="799" spans="11:11" x14ac:dyDescent="0.25">
      <c r="K799" s="127">
        <v>7970</v>
      </c>
    </row>
    <row r="800" spans="11:11" x14ac:dyDescent="0.25">
      <c r="K800" s="127">
        <v>7980</v>
      </c>
    </row>
    <row r="801" spans="11:11" x14ac:dyDescent="0.25">
      <c r="K801" s="127">
        <v>7990</v>
      </c>
    </row>
    <row r="802" spans="11:11" x14ac:dyDescent="0.25">
      <c r="K802" s="127">
        <v>8000</v>
      </c>
    </row>
    <row r="803" spans="11:11" x14ac:dyDescent="0.25">
      <c r="K803" s="127">
        <v>8010</v>
      </c>
    </row>
    <row r="804" spans="11:11" x14ac:dyDescent="0.25">
      <c r="K804" s="127">
        <v>8020</v>
      </c>
    </row>
    <row r="805" spans="11:11" x14ac:dyDescent="0.25">
      <c r="K805" s="127">
        <v>8030</v>
      </c>
    </row>
    <row r="806" spans="11:11" x14ac:dyDescent="0.25">
      <c r="K806" s="127">
        <v>8040</v>
      </c>
    </row>
    <row r="807" spans="11:11" x14ac:dyDescent="0.25">
      <c r="K807" s="127">
        <v>8050</v>
      </c>
    </row>
    <row r="808" spans="11:11" x14ac:dyDescent="0.25">
      <c r="K808" s="127">
        <v>8060</v>
      </c>
    </row>
    <row r="809" spans="11:11" x14ac:dyDescent="0.25">
      <c r="K809" s="127">
        <v>8070</v>
      </c>
    </row>
    <row r="810" spans="11:11" x14ac:dyDescent="0.25">
      <c r="K810" s="127">
        <v>8080</v>
      </c>
    </row>
    <row r="811" spans="11:11" x14ac:dyDescent="0.25">
      <c r="K811" s="127">
        <v>8090</v>
      </c>
    </row>
    <row r="812" spans="11:11" x14ac:dyDescent="0.25">
      <c r="K812" s="127">
        <v>8100</v>
      </c>
    </row>
    <row r="813" spans="11:11" x14ac:dyDescent="0.25">
      <c r="K813" s="127">
        <v>8110</v>
      </c>
    </row>
    <row r="814" spans="11:11" x14ac:dyDescent="0.25">
      <c r="K814" s="127">
        <v>8120</v>
      </c>
    </row>
    <row r="815" spans="11:11" x14ac:dyDescent="0.25">
      <c r="K815" s="127">
        <v>8130</v>
      </c>
    </row>
    <row r="816" spans="11:11" x14ac:dyDescent="0.25">
      <c r="K816" s="127">
        <v>8140</v>
      </c>
    </row>
    <row r="817" spans="11:11" x14ac:dyDescent="0.25">
      <c r="K817" s="127">
        <v>8150</v>
      </c>
    </row>
    <row r="818" spans="11:11" x14ac:dyDescent="0.25">
      <c r="K818" s="127">
        <v>8160</v>
      </c>
    </row>
    <row r="819" spans="11:11" x14ac:dyDescent="0.25">
      <c r="K819" s="127">
        <v>8170</v>
      </c>
    </row>
    <row r="820" spans="11:11" x14ac:dyDescent="0.25">
      <c r="K820" s="127">
        <v>8180</v>
      </c>
    </row>
    <row r="821" spans="11:11" x14ac:dyDescent="0.25">
      <c r="K821" s="127">
        <v>8190</v>
      </c>
    </row>
    <row r="822" spans="11:11" x14ac:dyDescent="0.25">
      <c r="K822" s="127">
        <v>8200</v>
      </c>
    </row>
    <row r="823" spans="11:11" x14ac:dyDescent="0.25">
      <c r="K823" s="127">
        <v>8210</v>
      </c>
    </row>
    <row r="824" spans="11:11" x14ac:dyDescent="0.25">
      <c r="K824" s="127">
        <v>8220</v>
      </c>
    </row>
    <row r="825" spans="11:11" x14ac:dyDescent="0.25">
      <c r="K825" s="127">
        <v>8230</v>
      </c>
    </row>
    <row r="826" spans="11:11" x14ac:dyDescent="0.25">
      <c r="K826" s="127">
        <v>8240</v>
      </c>
    </row>
    <row r="827" spans="11:11" x14ac:dyDescent="0.25">
      <c r="K827" s="127">
        <v>8250</v>
      </c>
    </row>
    <row r="828" spans="11:11" x14ac:dyDescent="0.25">
      <c r="K828" s="127">
        <v>8260</v>
      </c>
    </row>
    <row r="829" spans="11:11" x14ac:dyDescent="0.25">
      <c r="K829" s="127">
        <v>8270</v>
      </c>
    </row>
    <row r="830" spans="11:11" x14ac:dyDescent="0.25">
      <c r="K830" s="127">
        <v>8280</v>
      </c>
    </row>
    <row r="831" spans="11:11" x14ac:dyDescent="0.25">
      <c r="K831" s="127">
        <v>8290</v>
      </c>
    </row>
    <row r="832" spans="11:11" x14ac:dyDescent="0.25">
      <c r="K832" s="127">
        <v>8300</v>
      </c>
    </row>
    <row r="833" spans="11:11" x14ac:dyDescent="0.25">
      <c r="K833" s="127">
        <v>8310</v>
      </c>
    </row>
    <row r="834" spans="11:11" x14ac:dyDescent="0.25">
      <c r="K834" s="127">
        <v>8320</v>
      </c>
    </row>
    <row r="835" spans="11:11" x14ac:dyDescent="0.25">
      <c r="K835" s="127">
        <v>8330</v>
      </c>
    </row>
    <row r="836" spans="11:11" x14ac:dyDescent="0.25">
      <c r="K836" s="127">
        <v>8340</v>
      </c>
    </row>
    <row r="837" spans="11:11" x14ac:dyDescent="0.25">
      <c r="K837" s="127">
        <v>8350</v>
      </c>
    </row>
    <row r="838" spans="11:11" x14ac:dyDescent="0.25">
      <c r="K838" s="127">
        <v>8360</v>
      </c>
    </row>
    <row r="839" spans="11:11" x14ac:dyDescent="0.25">
      <c r="K839" s="127">
        <v>8370</v>
      </c>
    </row>
    <row r="840" spans="11:11" x14ac:dyDescent="0.25">
      <c r="K840" s="127">
        <v>8380</v>
      </c>
    </row>
    <row r="841" spans="11:11" x14ac:dyDescent="0.25">
      <c r="K841" s="127">
        <v>8390</v>
      </c>
    </row>
    <row r="842" spans="11:11" x14ac:dyDescent="0.25">
      <c r="K842" s="127">
        <v>8400</v>
      </c>
    </row>
    <row r="843" spans="11:11" x14ac:dyDescent="0.25">
      <c r="K843" s="127">
        <v>8410</v>
      </c>
    </row>
    <row r="844" spans="11:11" x14ac:dyDescent="0.25">
      <c r="K844" s="127">
        <v>8420</v>
      </c>
    </row>
    <row r="845" spans="11:11" x14ac:dyDescent="0.25">
      <c r="K845" s="127">
        <v>8430</v>
      </c>
    </row>
    <row r="846" spans="11:11" x14ac:dyDescent="0.25">
      <c r="K846" s="127">
        <v>8440</v>
      </c>
    </row>
    <row r="847" spans="11:11" x14ac:dyDescent="0.25">
      <c r="K847" s="127">
        <v>8450</v>
      </c>
    </row>
    <row r="848" spans="11:11" x14ac:dyDescent="0.25">
      <c r="K848" s="127">
        <v>8460</v>
      </c>
    </row>
    <row r="849" spans="11:11" x14ac:dyDescent="0.25">
      <c r="K849" s="127">
        <v>8470</v>
      </c>
    </row>
    <row r="850" spans="11:11" x14ac:dyDescent="0.25">
      <c r="K850" s="127">
        <v>8480</v>
      </c>
    </row>
    <row r="851" spans="11:11" x14ac:dyDescent="0.25">
      <c r="K851" s="127">
        <v>8490</v>
      </c>
    </row>
    <row r="852" spans="11:11" x14ac:dyDescent="0.25">
      <c r="K852" s="127">
        <v>8500</v>
      </c>
    </row>
  </sheetData>
  <sheetProtection algorithmName="SHA-512" hashValue="L6TwLtxthW+/WxhEb4I071Xm8S/G6UHPqGDk6TtgMH6dkiUKubN9yINI8dpe8XPYIyqZDW3aXcfZGgXqZNsv6w==" saltValue="tcXq919wh/ZzrkVaisbxUg==" spinCount="100000" sheet="1" objects="1" scenarios="1"/>
  <pageMargins left="0.7" right="0.7" top="0.75" bottom="0.75" header="0.3" footer="0.3"/>
  <pageSetup scale="5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D0CFC-BB77-442A-B2E0-666316A4600F}">
  <sheetPr>
    <pageSetUpPr fitToPage="1"/>
  </sheetPr>
  <dimension ref="A1:C7"/>
  <sheetViews>
    <sheetView workbookViewId="0">
      <selection activeCell="E2" sqref="E2"/>
    </sheetView>
  </sheetViews>
  <sheetFormatPr defaultColWidth="9.140625" defaultRowHeight="15" x14ac:dyDescent="0.25"/>
  <cols>
    <col min="1" max="1" width="25.5703125" style="62" bestFit="1" customWidth="1"/>
    <col min="2" max="2" width="5.5703125" style="62" bestFit="1" customWidth="1"/>
    <col min="3" max="3" width="74.5703125" style="62" bestFit="1" customWidth="1"/>
    <col min="4" max="16384" width="9.140625" style="62"/>
  </cols>
  <sheetData>
    <row r="1" spans="1:3" ht="24.75" thickBot="1" x14ac:dyDescent="0.45">
      <c r="A1" s="257" t="s">
        <v>192</v>
      </c>
      <c r="B1" s="257"/>
      <c r="C1" s="257"/>
    </row>
    <row r="2" spans="1:3" ht="15.75" x14ac:dyDescent="0.25">
      <c r="A2" s="130" t="s">
        <v>193</v>
      </c>
      <c r="B2" s="131" t="s">
        <v>181</v>
      </c>
      <c r="C2" s="132" t="s">
        <v>194</v>
      </c>
    </row>
    <row r="3" spans="1:3" ht="15.75" x14ac:dyDescent="0.25">
      <c r="A3" s="133" t="s">
        <v>195</v>
      </c>
      <c r="B3" s="134" t="s">
        <v>181</v>
      </c>
      <c r="C3" s="135" t="s">
        <v>196</v>
      </c>
    </row>
    <row r="4" spans="1:3" ht="15.75" x14ac:dyDescent="0.25">
      <c r="A4" s="136" t="s">
        <v>197</v>
      </c>
      <c r="B4" s="137" t="s">
        <v>181</v>
      </c>
      <c r="C4" s="138" t="s">
        <v>198</v>
      </c>
    </row>
    <row r="5" spans="1:3" ht="15.75" x14ac:dyDescent="0.25">
      <c r="A5" s="133" t="s">
        <v>199</v>
      </c>
      <c r="B5" s="139" t="s">
        <v>181</v>
      </c>
      <c r="C5" s="135" t="s">
        <v>200</v>
      </c>
    </row>
    <row r="6" spans="1:3" ht="15.75" x14ac:dyDescent="0.25">
      <c r="A6" s="136" t="s">
        <v>201</v>
      </c>
      <c r="B6" s="137" t="s">
        <v>181</v>
      </c>
      <c r="C6" s="138" t="s">
        <v>202</v>
      </c>
    </row>
    <row r="7" spans="1:3" ht="16.5" thickBot="1" x14ac:dyDescent="0.3">
      <c r="A7" s="140" t="s">
        <v>203</v>
      </c>
      <c r="B7" s="141" t="s">
        <v>181</v>
      </c>
      <c r="C7" s="142" t="s">
        <v>204</v>
      </c>
    </row>
  </sheetData>
  <sheetProtection algorithmName="SHA-512" hashValue="G6R1dwbsC6rCe1xAhNSAeb2bh6/19tT9rEbr2SWJ9x4nCcLVMAgfRTmH6jOM4haLA47Gxwpa7+Xr4FKxxIoSHw==" saltValue="sKs170QVnrcGGqWZClpltQ==" spinCount="100000" sheet="1" objects="1" scenarios="1"/>
  <mergeCells count="1">
    <mergeCell ref="A1:C1"/>
  </mergeCells>
  <hyperlinks>
    <hyperlink ref="B2" r:id="rId1" xr:uid="{5C1C2163-4999-4A49-8E01-E628CB9A680E}"/>
    <hyperlink ref="B3" r:id="rId2" xr:uid="{ADC1D62D-2E20-4FE4-8443-63FAADB0088F}"/>
    <hyperlink ref="B4" r:id="rId3" xr:uid="{A993556C-CACB-43AB-B836-D9D1B882511F}"/>
    <hyperlink ref="B5" r:id="rId4" xr:uid="{5151D842-C7C8-477F-A741-BE2113AB9236}"/>
    <hyperlink ref="B6" r:id="rId5" xr:uid="{6DBB2228-9993-43C3-9181-FABB38B360FB}"/>
    <hyperlink ref="B7" r:id="rId6" xr:uid="{CF70ADF5-FD30-4516-95DA-11FEC8977BD7}"/>
  </hyperlinks>
  <pageMargins left="0.7" right="0.7" top="0.75" bottom="0.75" header="0.3" footer="0.3"/>
  <pageSetup orientation="landscape"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02947-5B53-4A99-863A-4B47917EF5B2}">
  <sheetPr>
    <pageSetUpPr fitToPage="1"/>
  </sheetPr>
  <dimension ref="A1:J39"/>
  <sheetViews>
    <sheetView workbookViewId="0">
      <selection activeCell="L5" sqref="L5"/>
    </sheetView>
  </sheetViews>
  <sheetFormatPr defaultRowHeight="15" x14ac:dyDescent="0.25"/>
  <cols>
    <col min="1" max="16384" width="9.140625" style="62"/>
  </cols>
  <sheetData>
    <row r="1" spans="1:10" ht="24.75" thickBot="1" x14ac:dyDescent="0.45">
      <c r="A1" s="257" t="s">
        <v>205</v>
      </c>
      <c r="B1" s="257"/>
      <c r="C1" s="257"/>
      <c r="D1" s="257"/>
      <c r="E1" s="257"/>
      <c r="F1" s="257"/>
      <c r="G1" s="257"/>
      <c r="H1" s="257"/>
      <c r="I1" s="257"/>
      <c r="J1" s="257"/>
    </row>
    <row r="2" spans="1:10" ht="18.75" x14ac:dyDescent="0.3">
      <c r="A2" s="313" t="s">
        <v>206</v>
      </c>
      <c r="B2" s="314"/>
      <c r="C2" s="314"/>
      <c r="D2" s="314"/>
      <c r="E2" s="314"/>
      <c r="F2" s="314"/>
      <c r="G2" s="314"/>
      <c r="H2" s="314"/>
      <c r="I2" s="314"/>
      <c r="J2" s="314"/>
    </row>
    <row r="3" spans="1:10" s="143" customFormat="1" ht="16.5" x14ac:dyDescent="0.25">
      <c r="A3" s="315" t="s">
        <v>207</v>
      </c>
      <c r="B3" s="316"/>
      <c r="C3" s="316"/>
      <c r="D3" s="316"/>
      <c r="E3" s="316"/>
      <c r="F3" s="316"/>
      <c r="G3" s="316"/>
      <c r="H3" s="316"/>
      <c r="I3" s="316"/>
      <c r="J3" s="316"/>
    </row>
    <row r="4" spans="1:10" s="144" customFormat="1" ht="13.5" x14ac:dyDescent="0.2">
      <c r="A4" s="317" t="s">
        <v>302</v>
      </c>
      <c r="B4" s="317"/>
      <c r="C4" s="317"/>
      <c r="D4" s="317"/>
      <c r="E4" s="317"/>
      <c r="F4" s="317"/>
      <c r="G4" s="317"/>
      <c r="H4" s="317"/>
      <c r="I4" s="317"/>
      <c r="J4" s="317"/>
    </row>
    <row r="5" spans="1:10" ht="18.75" x14ac:dyDescent="0.3">
      <c r="A5" s="318" t="s">
        <v>208</v>
      </c>
      <c r="B5" s="319"/>
      <c r="C5" s="319"/>
      <c r="D5" s="319"/>
      <c r="E5" s="319"/>
      <c r="F5" s="319"/>
      <c r="G5" s="319"/>
      <c r="H5" s="319"/>
      <c r="I5" s="319"/>
      <c r="J5" s="319"/>
    </row>
    <row r="6" spans="1:10" s="143" customFormat="1" x14ac:dyDescent="0.25">
      <c r="A6" s="311" t="s">
        <v>209</v>
      </c>
      <c r="B6" s="312"/>
      <c r="C6" s="312"/>
      <c r="D6" s="312"/>
      <c r="E6" s="312"/>
      <c r="F6" s="312"/>
      <c r="G6" s="312"/>
      <c r="H6" s="312"/>
      <c r="I6" s="312"/>
      <c r="J6" s="312"/>
    </row>
    <row r="7" spans="1:10" ht="18.75" x14ac:dyDescent="0.3">
      <c r="A7" s="320" t="s">
        <v>210</v>
      </c>
      <c r="B7" s="321"/>
      <c r="C7" s="321"/>
      <c r="D7" s="321"/>
      <c r="E7" s="321"/>
      <c r="F7" s="321"/>
      <c r="G7" s="321"/>
      <c r="H7" s="321"/>
      <c r="I7" s="321"/>
      <c r="J7" s="321"/>
    </row>
    <row r="8" spans="1:10" s="143" customFormat="1" ht="16.5" x14ac:dyDescent="0.25">
      <c r="A8" s="315" t="s">
        <v>211</v>
      </c>
      <c r="B8" s="316"/>
      <c r="C8" s="316"/>
      <c r="D8" s="316"/>
      <c r="E8" s="316"/>
      <c r="F8" s="316"/>
      <c r="G8" s="316"/>
      <c r="H8" s="316"/>
      <c r="I8" s="316"/>
      <c r="J8" s="316"/>
    </row>
    <row r="9" spans="1:10" s="144" customFormat="1" ht="13.5" x14ac:dyDescent="0.2">
      <c r="A9" s="322" t="s">
        <v>303</v>
      </c>
      <c r="B9" s="322"/>
      <c r="C9" s="322"/>
      <c r="D9" s="322"/>
      <c r="E9" s="322"/>
      <c r="F9" s="322"/>
      <c r="G9" s="322"/>
      <c r="H9" s="322"/>
      <c r="I9" s="322"/>
      <c r="J9" s="322"/>
    </row>
    <row r="10" spans="1:10" s="144" customFormat="1" ht="13.5" x14ac:dyDescent="0.2">
      <c r="A10" s="317" t="s">
        <v>212</v>
      </c>
      <c r="B10" s="317"/>
      <c r="C10" s="317"/>
      <c r="D10" s="317"/>
      <c r="E10" s="317"/>
      <c r="F10" s="317"/>
      <c r="G10" s="317"/>
      <c r="H10" s="317"/>
      <c r="I10" s="317"/>
      <c r="J10" s="317"/>
    </row>
    <row r="11" spans="1:10" ht="18.75" x14ac:dyDescent="0.3">
      <c r="A11" s="318" t="s">
        <v>213</v>
      </c>
      <c r="B11" s="319"/>
      <c r="C11" s="319"/>
      <c r="D11" s="319"/>
      <c r="E11" s="319"/>
      <c r="F11" s="319"/>
      <c r="G11" s="319"/>
      <c r="H11" s="319"/>
      <c r="I11" s="319"/>
      <c r="J11" s="319"/>
    </row>
    <row r="12" spans="1:10" s="143" customFormat="1" x14ac:dyDescent="0.25">
      <c r="A12" s="311" t="s">
        <v>214</v>
      </c>
      <c r="B12" s="312"/>
      <c r="C12" s="312"/>
      <c r="D12" s="312"/>
      <c r="E12" s="312"/>
      <c r="F12" s="312"/>
      <c r="G12" s="312"/>
      <c r="H12" s="312"/>
      <c r="I12" s="312"/>
      <c r="J12" s="312"/>
    </row>
    <row r="13" spans="1:10" ht="18.75" x14ac:dyDescent="0.3">
      <c r="A13" s="320" t="s">
        <v>215</v>
      </c>
      <c r="B13" s="321"/>
      <c r="C13" s="321"/>
      <c r="D13" s="321"/>
      <c r="E13" s="321"/>
      <c r="F13" s="321"/>
      <c r="G13" s="321"/>
      <c r="H13" s="321"/>
      <c r="I13" s="321"/>
      <c r="J13" s="321"/>
    </row>
    <row r="14" spans="1:10" s="143" customFormat="1" x14ac:dyDescent="0.25">
      <c r="A14" s="323" t="s">
        <v>216</v>
      </c>
      <c r="B14" s="324"/>
      <c r="C14" s="324"/>
      <c r="D14" s="324"/>
      <c r="E14" s="324"/>
      <c r="F14" s="324"/>
      <c r="G14" s="324"/>
      <c r="H14" s="324"/>
      <c r="I14" s="324"/>
      <c r="J14" s="324"/>
    </row>
    <row r="15" spans="1:10" ht="18.75" x14ac:dyDescent="0.3">
      <c r="A15" s="318" t="s">
        <v>217</v>
      </c>
      <c r="B15" s="319"/>
      <c r="C15" s="319"/>
      <c r="D15" s="319"/>
      <c r="E15" s="319"/>
      <c r="F15" s="319"/>
      <c r="G15" s="319"/>
      <c r="H15" s="319"/>
      <c r="I15" s="319"/>
      <c r="J15" s="319"/>
    </row>
    <row r="16" spans="1:10" s="143" customFormat="1" x14ac:dyDescent="0.25">
      <c r="A16" s="311" t="s">
        <v>218</v>
      </c>
      <c r="B16" s="325"/>
      <c r="C16" s="325"/>
      <c r="D16" s="325"/>
      <c r="E16" s="325"/>
      <c r="F16" s="325"/>
      <c r="G16" s="325"/>
      <c r="H16" s="325"/>
      <c r="I16" s="325"/>
      <c r="J16" s="325"/>
    </row>
    <row r="17" spans="1:10" ht="18.75" x14ac:dyDescent="0.3">
      <c r="A17" s="320" t="s">
        <v>219</v>
      </c>
      <c r="B17" s="320"/>
      <c r="C17" s="320"/>
      <c r="D17" s="320"/>
      <c r="E17" s="320"/>
      <c r="F17" s="320"/>
      <c r="G17" s="320"/>
      <c r="H17" s="320"/>
      <c r="I17" s="320"/>
      <c r="J17" s="320"/>
    </row>
    <row r="18" spans="1:10" s="143" customFormat="1" ht="16.5" x14ac:dyDescent="0.25">
      <c r="A18" s="315" t="s">
        <v>220</v>
      </c>
      <c r="B18" s="316"/>
      <c r="C18" s="316"/>
      <c r="D18" s="316"/>
      <c r="E18" s="316"/>
      <c r="F18" s="316"/>
      <c r="G18" s="316"/>
      <c r="H18" s="316"/>
      <c r="I18" s="316"/>
      <c r="J18" s="316"/>
    </row>
    <row r="19" spans="1:10" s="144" customFormat="1" ht="13.5" x14ac:dyDescent="0.2">
      <c r="A19" s="317" t="s">
        <v>304</v>
      </c>
      <c r="B19" s="317"/>
      <c r="C19" s="317"/>
      <c r="D19" s="317"/>
      <c r="E19" s="317"/>
      <c r="F19" s="317"/>
      <c r="G19" s="317"/>
      <c r="H19" s="317"/>
      <c r="I19" s="317"/>
      <c r="J19" s="317"/>
    </row>
    <row r="20" spans="1:10" ht="18.75" x14ac:dyDescent="0.3">
      <c r="A20" s="318" t="s">
        <v>221</v>
      </c>
      <c r="B20" s="318"/>
      <c r="C20" s="318"/>
      <c r="D20" s="318"/>
      <c r="E20" s="318"/>
      <c r="F20" s="318"/>
      <c r="G20" s="318"/>
      <c r="H20" s="318"/>
      <c r="I20" s="318"/>
      <c r="J20" s="318"/>
    </row>
    <row r="21" spans="1:10" s="143" customFormat="1" x14ac:dyDescent="0.25">
      <c r="A21" s="311" t="s">
        <v>222</v>
      </c>
      <c r="B21" s="325"/>
      <c r="C21" s="325"/>
      <c r="D21" s="325"/>
      <c r="E21" s="325"/>
      <c r="F21" s="325"/>
      <c r="G21" s="325"/>
      <c r="H21" s="325"/>
      <c r="I21" s="325"/>
      <c r="J21" s="325"/>
    </row>
    <row r="22" spans="1:10" ht="18.75" x14ac:dyDescent="0.3">
      <c r="A22" s="320" t="s">
        <v>223</v>
      </c>
      <c r="B22" s="320"/>
      <c r="C22" s="320"/>
      <c r="D22" s="320"/>
      <c r="E22" s="320"/>
      <c r="F22" s="320"/>
      <c r="G22" s="320"/>
      <c r="H22" s="320"/>
      <c r="I22" s="320"/>
      <c r="J22" s="320"/>
    </row>
    <row r="23" spans="1:10" s="143" customFormat="1" x14ac:dyDescent="0.25">
      <c r="A23" s="326" t="s">
        <v>224</v>
      </c>
      <c r="B23" s="326"/>
      <c r="C23" s="326"/>
      <c r="D23" s="326"/>
      <c r="E23" s="326"/>
      <c r="F23" s="326"/>
      <c r="G23" s="326"/>
      <c r="H23" s="326"/>
      <c r="I23" s="326"/>
      <c r="J23" s="326"/>
    </row>
    <row r="24" spans="1:10" s="143" customFormat="1" x14ac:dyDescent="0.25">
      <c r="A24" s="315" t="s">
        <v>225</v>
      </c>
      <c r="B24" s="316"/>
      <c r="C24" s="316"/>
      <c r="D24" s="316"/>
      <c r="E24" s="316"/>
      <c r="F24" s="316"/>
      <c r="G24" s="316"/>
      <c r="H24" s="316"/>
      <c r="I24" s="316"/>
      <c r="J24" s="316"/>
    </row>
    <row r="25" spans="1:10" s="143" customFormat="1" x14ac:dyDescent="0.25">
      <c r="A25" s="326" t="s">
        <v>226</v>
      </c>
      <c r="B25" s="326"/>
      <c r="C25" s="326"/>
      <c r="D25" s="326"/>
      <c r="E25" s="326"/>
      <c r="F25" s="326"/>
      <c r="G25" s="326"/>
      <c r="H25" s="326"/>
      <c r="I25" s="326"/>
      <c r="J25" s="326"/>
    </row>
    <row r="26" spans="1:10" s="143" customFormat="1" x14ac:dyDescent="0.25">
      <c r="A26" s="315" t="s">
        <v>227</v>
      </c>
      <c r="B26" s="316"/>
      <c r="C26" s="316"/>
      <c r="D26" s="316"/>
      <c r="E26" s="316"/>
      <c r="F26" s="316"/>
      <c r="G26" s="316"/>
      <c r="H26" s="316"/>
      <c r="I26" s="316"/>
      <c r="J26" s="316"/>
    </row>
    <row r="27" spans="1:10" s="143" customFormat="1" ht="13.5" x14ac:dyDescent="0.25">
      <c r="A27" s="317" t="s">
        <v>228</v>
      </c>
      <c r="B27" s="317"/>
      <c r="C27" s="317"/>
      <c r="D27" s="317"/>
      <c r="E27" s="317"/>
      <c r="F27" s="317"/>
      <c r="G27" s="317"/>
      <c r="H27" s="317"/>
      <c r="I27" s="317"/>
      <c r="J27" s="317"/>
    </row>
    <row r="28" spans="1:10" ht="18.75" x14ac:dyDescent="0.3">
      <c r="A28" s="318" t="s">
        <v>229</v>
      </c>
      <c r="B28" s="318"/>
      <c r="C28" s="318"/>
      <c r="D28" s="318"/>
      <c r="E28" s="318"/>
      <c r="F28" s="318"/>
      <c r="G28" s="318"/>
      <c r="H28" s="318"/>
      <c r="I28" s="318"/>
      <c r="J28" s="318"/>
    </row>
    <row r="29" spans="1:10" s="143" customFormat="1" x14ac:dyDescent="0.25">
      <c r="A29" s="311" t="s">
        <v>230</v>
      </c>
      <c r="B29" s="312"/>
      <c r="C29" s="312"/>
      <c r="D29" s="312"/>
      <c r="E29" s="312"/>
      <c r="F29" s="312"/>
      <c r="G29" s="312"/>
      <c r="H29" s="312"/>
      <c r="I29" s="312"/>
      <c r="J29" s="312"/>
    </row>
    <row r="30" spans="1:10" ht="18.75" x14ac:dyDescent="0.3">
      <c r="A30" s="320" t="s">
        <v>231</v>
      </c>
      <c r="B30" s="320"/>
      <c r="C30" s="320"/>
      <c r="D30" s="320"/>
      <c r="E30" s="320"/>
      <c r="F30" s="320"/>
      <c r="G30" s="320"/>
      <c r="H30" s="320"/>
      <c r="I30" s="320"/>
      <c r="J30" s="320"/>
    </row>
    <row r="31" spans="1:10" s="143" customFormat="1" x14ac:dyDescent="0.25">
      <c r="A31" s="323" t="s">
        <v>232</v>
      </c>
      <c r="B31" s="324"/>
      <c r="C31" s="324"/>
      <c r="D31" s="324"/>
      <c r="E31" s="324"/>
      <c r="F31" s="324"/>
      <c r="G31" s="324"/>
      <c r="H31" s="324"/>
      <c r="I31" s="324"/>
      <c r="J31" s="324"/>
    </row>
    <row r="32" spans="1:10" ht="18.75" x14ac:dyDescent="0.3">
      <c r="A32" s="318" t="s">
        <v>233</v>
      </c>
      <c r="B32" s="318"/>
      <c r="C32" s="318"/>
      <c r="D32" s="318"/>
      <c r="E32" s="318"/>
      <c r="F32" s="318"/>
      <c r="G32" s="318"/>
      <c r="H32" s="318"/>
      <c r="I32" s="318"/>
      <c r="J32" s="318"/>
    </row>
    <row r="33" spans="1:10" s="143" customFormat="1" x14ac:dyDescent="0.25">
      <c r="A33" s="311" t="s">
        <v>234</v>
      </c>
      <c r="B33" s="312"/>
      <c r="C33" s="312"/>
      <c r="D33" s="312"/>
      <c r="E33" s="312"/>
      <c r="F33" s="312"/>
      <c r="G33" s="312"/>
      <c r="H33" s="312"/>
      <c r="I33" s="312"/>
      <c r="J33" s="312"/>
    </row>
    <row r="34" spans="1:10" ht="18.75" x14ac:dyDescent="0.3">
      <c r="A34" s="320" t="s">
        <v>235</v>
      </c>
      <c r="B34" s="320"/>
      <c r="C34" s="320"/>
      <c r="D34" s="320"/>
      <c r="E34" s="320"/>
      <c r="F34" s="320"/>
      <c r="G34" s="320"/>
      <c r="H34" s="320"/>
      <c r="I34" s="320"/>
      <c r="J34" s="320"/>
    </row>
    <row r="35" spans="1:10" s="143" customFormat="1" x14ac:dyDescent="0.25">
      <c r="A35" s="323" t="s">
        <v>236</v>
      </c>
      <c r="B35" s="324"/>
      <c r="C35" s="324"/>
      <c r="D35" s="324"/>
      <c r="E35" s="324"/>
      <c r="F35" s="324"/>
      <c r="G35" s="324"/>
      <c r="H35" s="324"/>
      <c r="I35" s="324"/>
      <c r="J35" s="324"/>
    </row>
    <row r="36" spans="1:10" ht="18.75" x14ac:dyDescent="0.3">
      <c r="A36" s="318" t="s">
        <v>237</v>
      </c>
      <c r="B36" s="318"/>
      <c r="C36" s="318"/>
      <c r="D36" s="318"/>
      <c r="E36" s="318"/>
      <c r="F36" s="318"/>
      <c r="G36" s="318"/>
      <c r="H36" s="318"/>
      <c r="I36" s="318"/>
      <c r="J36" s="318"/>
    </row>
    <row r="37" spans="1:10" s="143" customFormat="1" ht="16.5" x14ac:dyDescent="0.25">
      <c r="A37" s="327" t="s">
        <v>238</v>
      </c>
      <c r="B37" s="328"/>
      <c r="C37" s="328"/>
      <c r="D37" s="328"/>
      <c r="E37" s="328"/>
      <c r="F37" s="328"/>
      <c r="G37" s="328"/>
      <c r="H37" s="328"/>
      <c r="I37" s="328"/>
      <c r="J37" s="328"/>
    </row>
    <row r="38" spans="1:10" s="144" customFormat="1" ht="13.5" x14ac:dyDescent="0.2">
      <c r="A38" s="329" t="s">
        <v>239</v>
      </c>
      <c r="B38" s="330"/>
      <c r="C38" s="330"/>
      <c r="D38" s="330"/>
      <c r="E38" s="330"/>
      <c r="F38" s="330"/>
      <c r="G38" s="330"/>
      <c r="H38" s="330"/>
      <c r="I38" s="330"/>
      <c r="J38" s="330"/>
    </row>
    <row r="39" spans="1:10" s="144" customFormat="1" ht="12.75" thickBot="1" x14ac:dyDescent="0.25">
      <c r="A39" s="331" t="s">
        <v>240</v>
      </c>
      <c r="B39" s="331"/>
      <c r="C39" s="331"/>
      <c r="D39" s="331"/>
      <c r="E39" s="331"/>
      <c r="F39" s="331"/>
      <c r="G39" s="331"/>
      <c r="H39" s="331"/>
      <c r="I39" s="331"/>
      <c r="J39" s="331"/>
    </row>
  </sheetData>
  <sheetProtection algorithmName="SHA-512" hashValue="jLIawyy+JJGZBk/vMHOh8rLwFsxkp6AFHcdyv0WMf0/b3UFIfGABwXW4C8Y5geO1qZ62nPW67pIspECPXIt5rg==" saltValue="r4YsdVpDH3oIKMWabKWS6Q==" spinCount="100000" sheet="1" objects="1" scenarios="1"/>
  <mergeCells count="39">
    <mergeCell ref="A37:J37"/>
    <mergeCell ref="A38:J38"/>
    <mergeCell ref="A39:J39"/>
    <mergeCell ref="A31:J31"/>
    <mergeCell ref="A32:J32"/>
    <mergeCell ref="A33:J33"/>
    <mergeCell ref="A34:J34"/>
    <mergeCell ref="A35:J35"/>
    <mergeCell ref="A36:J36"/>
    <mergeCell ref="A30:J30"/>
    <mergeCell ref="A19:J19"/>
    <mergeCell ref="A20:J20"/>
    <mergeCell ref="A21:J21"/>
    <mergeCell ref="A22:J22"/>
    <mergeCell ref="A23:J23"/>
    <mergeCell ref="A24:J24"/>
    <mergeCell ref="A25:J25"/>
    <mergeCell ref="A26:J26"/>
    <mergeCell ref="A27:J27"/>
    <mergeCell ref="A28:J28"/>
    <mergeCell ref="A29:J29"/>
    <mergeCell ref="A18:J18"/>
    <mergeCell ref="A7:J7"/>
    <mergeCell ref="A8:J8"/>
    <mergeCell ref="A9:J9"/>
    <mergeCell ref="A10:J10"/>
    <mergeCell ref="A11:J11"/>
    <mergeCell ref="A12:J12"/>
    <mergeCell ref="A13:J13"/>
    <mergeCell ref="A14:J14"/>
    <mergeCell ref="A15:J15"/>
    <mergeCell ref="A16:J16"/>
    <mergeCell ref="A17:J17"/>
    <mergeCell ref="A6:J6"/>
    <mergeCell ref="A1:J1"/>
    <mergeCell ref="A2:J2"/>
    <mergeCell ref="A3:J3"/>
    <mergeCell ref="A4:J4"/>
    <mergeCell ref="A5:J5"/>
  </mergeCells>
  <pageMargins left="0.7" right="0.7" top="0.75" bottom="0.75" header="0.3" footer="0.3"/>
  <pageSetup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C0B9B-7CFD-45FB-9BF6-240D9CD43320}">
  <sheetPr>
    <pageSetUpPr fitToPage="1"/>
  </sheetPr>
  <dimension ref="A1:I43"/>
  <sheetViews>
    <sheetView workbookViewId="0">
      <selection activeCell="K2" sqref="K2"/>
    </sheetView>
  </sheetViews>
  <sheetFormatPr defaultRowHeight="15" x14ac:dyDescent="0.25"/>
  <cols>
    <col min="1" max="1" width="34.28515625" style="62" bestFit="1" customWidth="1"/>
    <col min="2" max="8" width="9.140625" style="143"/>
    <col min="9" max="16384" width="9.140625" style="62"/>
  </cols>
  <sheetData>
    <row r="1" spans="1:9" ht="24.75" thickBot="1" x14ac:dyDescent="0.45">
      <c r="A1" s="257" t="s">
        <v>241</v>
      </c>
      <c r="B1" s="257"/>
      <c r="C1" s="257"/>
      <c r="D1" s="257"/>
      <c r="E1" s="257"/>
      <c r="F1" s="257"/>
      <c r="G1" s="257"/>
      <c r="H1" s="257"/>
      <c r="I1" s="257"/>
    </row>
    <row r="2" spans="1:9" ht="15" customHeight="1" x14ac:dyDescent="0.25">
      <c r="A2" s="340" t="s">
        <v>72</v>
      </c>
      <c r="B2" s="342" t="s">
        <v>242</v>
      </c>
      <c r="C2" s="342"/>
      <c r="D2" s="342"/>
      <c r="E2" s="342"/>
      <c r="F2" s="342"/>
      <c r="G2" s="342"/>
      <c r="H2" s="342"/>
      <c r="I2" s="342"/>
    </row>
    <row r="3" spans="1:9" ht="15" customHeight="1" x14ac:dyDescent="0.25">
      <c r="A3" s="341"/>
      <c r="B3" s="341"/>
      <c r="C3" s="341"/>
      <c r="D3" s="341"/>
      <c r="E3" s="341"/>
      <c r="F3" s="341"/>
      <c r="G3" s="341"/>
      <c r="H3" s="341"/>
      <c r="I3" s="341"/>
    </row>
    <row r="4" spans="1:9" ht="15.75" x14ac:dyDescent="0.25">
      <c r="A4" s="145" t="s">
        <v>243</v>
      </c>
      <c r="B4" s="343" t="s">
        <v>244</v>
      </c>
      <c r="C4" s="344"/>
      <c r="D4" s="344"/>
      <c r="E4" s="344"/>
      <c r="F4" s="344"/>
      <c r="G4" s="344"/>
      <c r="H4" s="344"/>
      <c r="I4" s="345"/>
    </row>
    <row r="5" spans="1:9" ht="15" customHeight="1" x14ac:dyDescent="0.25">
      <c r="A5" s="346" t="s">
        <v>245</v>
      </c>
      <c r="B5" s="348" t="s">
        <v>246</v>
      </c>
      <c r="C5" s="348"/>
      <c r="D5" s="348"/>
      <c r="E5" s="348"/>
      <c r="F5" s="348"/>
      <c r="G5" s="348"/>
      <c r="H5" s="348"/>
      <c r="I5" s="348"/>
    </row>
    <row r="6" spans="1:9" ht="15" customHeight="1" x14ac:dyDescent="0.25">
      <c r="A6" s="347"/>
      <c r="B6" s="347"/>
      <c r="C6" s="347"/>
      <c r="D6" s="347"/>
      <c r="E6" s="347"/>
      <c r="F6" s="347"/>
      <c r="G6" s="347"/>
      <c r="H6" s="347"/>
      <c r="I6" s="347"/>
    </row>
    <row r="7" spans="1:9" ht="15.75" x14ac:dyDescent="0.25">
      <c r="A7" s="145" t="s">
        <v>189</v>
      </c>
      <c r="B7" s="343" t="s">
        <v>247</v>
      </c>
      <c r="C7" s="344"/>
      <c r="D7" s="344"/>
      <c r="E7" s="344"/>
      <c r="F7" s="344"/>
      <c r="G7" s="344"/>
      <c r="H7" s="344"/>
      <c r="I7" s="345"/>
    </row>
    <row r="8" spans="1:9" ht="15" customHeight="1" x14ac:dyDescent="0.25">
      <c r="A8" s="346" t="s">
        <v>248</v>
      </c>
      <c r="B8" s="348" t="s">
        <v>249</v>
      </c>
      <c r="C8" s="348"/>
      <c r="D8" s="348"/>
      <c r="E8" s="348"/>
      <c r="F8" s="348"/>
      <c r="G8" s="348"/>
      <c r="H8" s="348"/>
      <c r="I8" s="348"/>
    </row>
    <row r="9" spans="1:9" ht="15" customHeight="1" x14ac:dyDescent="0.25">
      <c r="A9" s="347"/>
      <c r="B9" s="347"/>
      <c r="C9" s="347"/>
      <c r="D9" s="347"/>
      <c r="E9" s="347"/>
      <c r="F9" s="347"/>
      <c r="G9" s="347"/>
      <c r="H9" s="347"/>
      <c r="I9" s="347"/>
    </row>
    <row r="10" spans="1:9" ht="15" customHeight="1" x14ac:dyDescent="0.25">
      <c r="A10" s="349" t="s">
        <v>250</v>
      </c>
      <c r="B10" s="351" t="s">
        <v>251</v>
      </c>
      <c r="C10" s="351"/>
      <c r="D10" s="351"/>
      <c r="E10" s="351"/>
      <c r="F10" s="351"/>
      <c r="G10" s="351"/>
      <c r="H10" s="351"/>
      <c r="I10" s="351"/>
    </row>
    <row r="11" spans="1:9" ht="15" customHeight="1" x14ac:dyDescent="0.25">
      <c r="A11" s="350"/>
      <c r="B11" s="350"/>
      <c r="C11" s="350"/>
      <c r="D11" s="350"/>
      <c r="E11" s="350"/>
      <c r="F11" s="350"/>
      <c r="G11" s="350"/>
      <c r="H11" s="350"/>
      <c r="I11" s="350"/>
    </row>
    <row r="12" spans="1:9" x14ac:dyDescent="0.25">
      <c r="A12" s="332" t="s">
        <v>252</v>
      </c>
      <c r="B12" s="334" t="s">
        <v>253</v>
      </c>
      <c r="C12" s="335"/>
      <c r="D12" s="335"/>
      <c r="E12" s="335"/>
      <c r="F12" s="335"/>
      <c r="G12" s="335"/>
      <c r="H12" s="335"/>
      <c r="I12" s="336"/>
    </row>
    <row r="13" spans="1:9" x14ac:dyDescent="0.25">
      <c r="A13" s="333"/>
      <c r="B13" s="337"/>
      <c r="C13" s="338"/>
      <c r="D13" s="338"/>
      <c r="E13" s="338"/>
      <c r="F13" s="338"/>
      <c r="G13" s="338"/>
      <c r="H13" s="338"/>
      <c r="I13" s="339"/>
    </row>
    <row r="14" spans="1:9" ht="15.75" x14ac:dyDescent="0.25">
      <c r="A14" s="145" t="s">
        <v>254</v>
      </c>
      <c r="B14" s="343" t="s">
        <v>255</v>
      </c>
      <c r="C14" s="344"/>
      <c r="D14" s="344"/>
      <c r="E14" s="344"/>
      <c r="F14" s="344"/>
      <c r="G14" s="344"/>
      <c r="H14" s="344"/>
      <c r="I14" s="345"/>
    </row>
    <row r="15" spans="1:9" ht="15.75" x14ac:dyDescent="0.25">
      <c r="A15" s="146" t="s">
        <v>256</v>
      </c>
      <c r="B15" s="334" t="s">
        <v>257</v>
      </c>
      <c r="C15" s="335"/>
      <c r="D15" s="335"/>
      <c r="E15" s="335"/>
      <c r="F15" s="335"/>
      <c r="G15" s="335"/>
      <c r="H15" s="335"/>
      <c r="I15" s="336"/>
    </row>
    <row r="16" spans="1:9" x14ac:dyDescent="0.25">
      <c r="A16" s="349" t="s">
        <v>258</v>
      </c>
      <c r="B16" s="351" t="s">
        <v>259</v>
      </c>
      <c r="C16" s="351"/>
      <c r="D16" s="351"/>
      <c r="E16" s="351"/>
      <c r="F16" s="351"/>
      <c r="G16" s="351"/>
      <c r="H16" s="351"/>
      <c r="I16" s="351"/>
    </row>
    <row r="17" spans="1:9" x14ac:dyDescent="0.25">
      <c r="A17" s="350"/>
      <c r="B17" s="350"/>
      <c r="C17" s="350"/>
      <c r="D17" s="350"/>
      <c r="E17" s="350"/>
      <c r="F17" s="350"/>
      <c r="G17" s="350"/>
      <c r="H17" s="350"/>
      <c r="I17" s="350"/>
    </row>
    <row r="18" spans="1:9" x14ac:dyDescent="0.25">
      <c r="A18" s="346" t="s">
        <v>260</v>
      </c>
      <c r="B18" s="348" t="s">
        <v>261</v>
      </c>
      <c r="C18" s="348"/>
      <c r="D18" s="348"/>
      <c r="E18" s="348"/>
      <c r="F18" s="348"/>
      <c r="G18" s="348"/>
      <c r="H18" s="348"/>
      <c r="I18" s="348"/>
    </row>
    <row r="19" spans="1:9" x14ac:dyDescent="0.25">
      <c r="A19" s="347"/>
      <c r="B19" s="347"/>
      <c r="C19" s="347"/>
      <c r="D19" s="347"/>
      <c r="E19" s="347"/>
      <c r="F19" s="347"/>
      <c r="G19" s="347"/>
      <c r="H19" s="347"/>
      <c r="I19" s="347"/>
    </row>
    <row r="20" spans="1:9" ht="15.75" x14ac:dyDescent="0.25">
      <c r="A20" s="147" t="s">
        <v>262</v>
      </c>
      <c r="B20" s="352" t="s">
        <v>263</v>
      </c>
      <c r="C20" s="353"/>
      <c r="D20" s="353"/>
      <c r="E20" s="353"/>
      <c r="F20" s="353"/>
      <c r="G20" s="353"/>
      <c r="H20" s="353"/>
      <c r="I20" s="354"/>
    </row>
    <row r="21" spans="1:9" x14ac:dyDescent="0.25">
      <c r="A21" s="346" t="s">
        <v>264</v>
      </c>
      <c r="B21" s="348" t="s">
        <v>265</v>
      </c>
      <c r="C21" s="348"/>
      <c r="D21" s="348"/>
      <c r="E21" s="348"/>
      <c r="F21" s="348"/>
      <c r="G21" s="348"/>
      <c r="H21" s="348"/>
      <c r="I21" s="348"/>
    </row>
    <row r="22" spans="1:9" x14ac:dyDescent="0.25">
      <c r="A22" s="347"/>
      <c r="B22" s="347"/>
      <c r="C22" s="347"/>
      <c r="D22" s="347"/>
      <c r="E22" s="347"/>
      <c r="F22" s="347"/>
      <c r="G22" s="347"/>
      <c r="H22" s="347"/>
      <c r="I22" s="347"/>
    </row>
    <row r="23" spans="1:9" x14ac:dyDescent="0.25">
      <c r="A23" s="349" t="s">
        <v>266</v>
      </c>
      <c r="B23" s="351" t="s">
        <v>267</v>
      </c>
      <c r="C23" s="351"/>
      <c r="D23" s="351"/>
      <c r="E23" s="351"/>
      <c r="F23" s="351"/>
      <c r="G23" s="351"/>
      <c r="H23" s="351"/>
      <c r="I23" s="351"/>
    </row>
    <row r="24" spans="1:9" x14ac:dyDescent="0.25">
      <c r="A24" s="350"/>
      <c r="B24" s="350"/>
      <c r="C24" s="350"/>
      <c r="D24" s="350"/>
      <c r="E24" s="350"/>
      <c r="F24" s="350"/>
      <c r="G24" s="350"/>
      <c r="H24" s="350"/>
      <c r="I24" s="350"/>
    </row>
    <row r="25" spans="1:9" ht="15.75" x14ac:dyDescent="0.25">
      <c r="A25" s="146" t="s">
        <v>268</v>
      </c>
      <c r="B25" s="334" t="s">
        <v>269</v>
      </c>
      <c r="C25" s="335"/>
      <c r="D25" s="335"/>
      <c r="E25" s="335"/>
      <c r="F25" s="335"/>
      <c r="G25" s="335"/>
      <c r="H25" s="335"/>
      <c r="I25" s="336"/>
    </row>
    <row r="26" spans="1:9" ht="15.75" x14ac:dyDescent="0.25">
      <c r="A26" s="145" t="s">
        <v>270</v>
      </c>
      <c r="B26" s="343" t="s">
        <v>271</v>
      </c>
      <c r="C26" s="344"/>
      <c r="D26" s="344"/>
      <c r="E26" s="344"/>
      <c r="F26" s="344"/>
      <c r="G26" s="344"/>
      <c r="H26" s="344"/>
      <c r="I26" s="345"/>
    </row>
    <row r="27" spans="1:9" ht="15.75" x14ac:dyDescent="0.25">
      <c r="A27" s="146" t="s">
        <v>187</v>
      </c>
      <c r="B27" s="334" t="s">
        <v>272</v>
      </c>
      <c r="C27" s="335"/>
      <c r="D27" s="335"/>
      <c r="E27" s="335"/>
      <c r="F27" s="335"/>
      <c r="G27" s="335"/>
      <c r="H27" s="335"/>
      <c r="I27" s="336"/>
    </row>
    <row r="28" spans="1:9" ht="15.75" x14ac:dyDescent="0.25">
      <c r="A28" s="145" t="s">
        <v>273</v>
      </c>
      <c r="B28" s="343" t="s">
        <v>274</v>
      </c>
      <c r="C28" s="344"/>
      <c r="D28" s="344"/>
      <c r="E28" s="344"/>
      <c r="F28" s="344"/>
      <c r="G28" s="344"/>
      <c r="H28" s="344"/>
      <c r="I28" s="345"/>
    </row>
    <row r="29" spans="1:9" x14ac:dyDescent="0.25">
      <c r="A29" s="346" t="s">
        <v>275</v>
      </c>
      <c r="B29" s="348" t="s">
        <v>276</v>
      </c>
      <c r="C29" s="348"/>
      <c r="D29" s="348"/>
      <c r="E29" s="348"/>
      <c r="F29" s="348"/>
      <c r="G29" s="348"/>
      <c r="H29" s="348"/>
      <c r="I29" s="348"/>
    </row>
    <row r="30" spans="1:9" x14ac:dyDescent="0.25">
      <c r="A30" s="347"/>
      <c r="B30" s="347"/>
      <c r="C30" s="347"/>
      <c r="D30" s="347"/>
      <c r="E30" s="347"/>
      <c r="F30" s="347"/>
      <c r="G30" s="347"/>
      <c r="H30" s="347"/>
      <c r="I30" s="347"/>
    </row>
    <row r="31" spans="1:9" ht="15.75" x14ac:dyDescent="0.25">
      <c r="A31" s="145" t="s">
        <v>277</v>
      </c>
      <c r="B31" s="343" t="s">
        <v>278</v>
      </c>
      <c r="C31" s="344"/>
      <c r="D31" s="344"/>
      <c r="E31" s="344"/>
      <c r="F31" s="344"/>
      <c r="G31" s="344"/>
      <c r="H31" s="344"/>
      <c r="I31" s="345"/>
    </row>
    <row r="32" spans="1:9" ht="15.75" x14ac:dyDescent="0.25">
      <c r="A32" s="146" t="s">
        <v>279</v>
      </c>
      <c r="B32" s="334" t="s">
        <v>280</v>
      </c>
      <c r="C32" s="335"/>
      <c r="D32" s="335"/>
      <c r="E32" s="335"/>
      <c r="F32" s="335"/>
      <c r="G32" s="335"/>
      <c r="H32" s="335"/>
      <c r="I32" s="336"/>
    </row>
    <row r="33" spans="1:9" ht="15.75" x14ac:dyDescent="0.25">
      <c r="A33" s="145" t="s">
        <v>281</v>
      </c>
      <c r="B33" s="343" t="s">
        <v>282</v>
      </c>
      <c r="C33" s="344"/>
      <c r="D33" s="344"/>
      <c r="E33" s="344"/>
      <c r="F33" s="344"/>
      <c r="G33" s="344"/>
      <c r="H33" s="344"/>
      <c r="I33" s="345"/>
    </row>
    <row r="34" spans="1:9" ht="15.75" x14ac:dyDescent="0.25">
      <c r="A34" s="146" t="s">
        <v>283</v>
      </c>
      <c r="B34" s="334" t="s">
        <v>284</v>
      </c>
      <c r="C34" s="335"/>
      <c r="D34" s="335"/>
      <c r="E34" s="335"/>
      <c r="F34" s="335"/>
      <c r="G34" s="335"/>
      <c r="H34" s="335"/>
      <c r="I34" s="336"/>
    </row>
    <row r="35" spans="1:9" x14ac:dyDescent="0.25">
      <c r="A35" s="349" t="s">
        <v>285</v>
      </c>
      <c r="B35" s="351" t="s">
        <v>286</v>
      </c>
      <c r="C35" s="351"/>
      <c r="D35" s="351"/>
      <c r="E35" s="351"/>
      <c r="F35" s="351"/>
      <c r="G35" s="351"/>
      <c r="H35" s="351"/>
      <c r="I35" s="351"/>
    </row>
    <row r="36" spans="1:9" x14ac:dyDescent="0.25">
      <c r="A36" s="350"/>
      <c r="B36" s="350"/>
      <c r="C36" s="350"/>
      <c r="D36" s="350"/>
      <c r="E36" s="350"/>
      <c r="F36" s="350"/>
      <c r="G36" s="350"/>
      <c r="H36" s="350"/>
      <c r="I36" s="350"/>
    </row>
    <row r="37" spans="1:9" x14ac:dyDescent="0.25">
      <c r="A37" s="332" t="s">
        <v>287</v>
      </c>
      <c r="B37" s="334" t="s">
        <v>288</v>
      </c>
      <c r="C37" s="335"/>
      <c r="D37" s="335"/>
      <c r="E37" s="335"/>
      <c r="F37" s="335"/>
      <c r="G37" s="335"/>
      <c r="H37" s="335"/>
      <c r="I37" s="336"/>
    </row>
    <row r="38" spans="1:9" x14ac:dyDescent="0.25">
      <c r="A38" s="333"/>
      <c r="B38" s="337"/>
      <c r="C38" s="338"/>
      <c r="D38" s="338"/>
      <c r="E38" s="338"/>
      <c r="F38" s="338"/>
      <c r="G38" s="338"/>
      <c r="H38" s="338"/>
      <c r="I38" s="339"/>
    </row>
    <row r="39" spans="1:9" ht="15.75" x14ac:dyDescent="0.25">
      <c r="A39" s="145" t="s">
        <v>289</v>
      </c>
      <c r="B39" s="343" t="s">
        <v>290</v>
      </c>
      <c r="C39" s="344"/>
      <c r="D39" s="344"/>
      <c r="E39" s="344"/>
      <c r="F39" s="344"/>
      <c r="G39" s="344"/>
      <c r="H39" s="344"/>
      <c r="I39" s="345"/>
    </row>
    <row r="40" spans="1:9" ht="15.75" x14ac:dyDescent="0.25">
      <c r="A40" s="146" t="s">
        <v>291</v>
      </c>
      <c r="B40" s="334" t="s">
        <v>292</v>
      </c>
      <c r="C40" s="335"/>
      <c r="D40" s="335"/>
      <c r="E40" s="335"/>
      <c r="F40" s="335"/>
      <c r="G40" s="335"/>
      <c r="H40" s="335"/>
      <c r="I40" s="336"/>
    </row>
    <row r="41" spans="1:9" x14ac:dyDescent="0.25">
      <c r="A41" s="355" t="s">
        <v>293</v>
      </c>
      <c r="B41" s="343" t="s">
        <v>294</v>
      </c>
      <c r="C41" s="344"/>
      <c r="D41" s="344"/>
      <c r="E41" s="344"/>
      <c r="F41" s="344"/>
      <c r="G41" s="344"/>
      <c r="H41" s="344"/>
      <c r="I41" s="345"/>
    </row>
    <row r="42" spans="1:9" x14ac:dyDescent="0.25">
      <c r="A42" s="356"/>
      <c r="B42" s="357"/>
      <c r="C42" s="358"/>
      <c r="D42" s="358"/>
      <c r="E42" s="358"/>
      <c r="F42" s="358"/>
      <c r="G42" s="358"/>
      <c r="H42" s="358"/>
      <c r="I42" s="359"/>
    </row>
    <row r="43" spans="1:9" ht="16.5" thickBot="1" x14ac:dyDescent="0.3">
      <c r="A43" s="148" t="s">
        <v>295</v>
      </c>
      <c r="B43" s="360" t="s">
        <v>296</v>
      </c>
      <c r="C43" s="361"/>
      <c r="D43" s="361"/>
      <c r="E43" s="361"/>
      <c r="F43" s="361"/>
      <c r="G43" s="361"/>
      <c r="H43" s="361"/>
      <c r="I43" s="362"/>
    </row>
  </sheetData>
  <sheetProtection algorithmName="SHA-512" hashValue="M7x4DQsF6W0QZCnSEbtUQhYFkTve81EYvckTZCSIbrTWHzA/jQuIJGBqDUDAsIYMaB+2k5vKrZYeETFNIIjKqA==" saltValue="Eov7KMwObyKLOCDCu6Zn1g==" spinCount="100000" sheet="1" objects="1" scenarios="1"/>
  <mergeCells count="43">
    <mergeCell ref="B39:I39"/>
    <mergeCell ref="B40:I40"/>
    <mergeCell ref="A41:A42"/>
    <mergeCell ref="B41:I42"/>
    <mergeCell ref="B43:I43"/>
    <mergeCell ref="A37:A38"/>
    <mergeCell ref="B37:I38"/>
    <mergeCell ref="B26:I26"/>
    <mergeCell ref="B27:I27"/>
    <mergeCell ref="B28:I28"/>
    <mergeCell ref="A29:A30"/>
    <mergeCell ref="B29:I30"/>
    <mergeCell ref="B31:I31"/>
    <mergeCell ref="B32:I32"/>
    <mergeCell ref="B33:I33"/>
    <mergeCell ref="B34:I34"/>
    <mergeCell ref="A35:A36"/>
    <mergeCell ref="B35:I36"/>
    <mergeCell ref="B25:I25"/>
    <mergeCell ref="B14:I14"/>
    <mergeCell ref="B15:I15"/>
    <mergeCell ref="A16:A17"/>
    <mergeCell ref="B16:I17"/>
    <mergeCell ref="A18:A19"/>
    <mergeCell ref="B18:I19"/>
    <mergeCell ref="B20:I20"/>
    <mergeCell ref="A21:A22"/>
    <mergeCell ref="B21:I22"/>
    <mergeCell ref="A23:A24"/>
    <mergeCell ref="B23:I24"/>
    <mergeCell ref="A12:A13"/>
    <mergeCell ref="B12:I13"/>
    <mergeCell ref="A1:I1"/>
    <mergeCell ref="A2:A3"/>
    <mergeCell ref="B2:I3"/>
    <mergeCell ref="B4:I4"/>
    <mergeCell ref="A5:A6"/>
    <mergeCell ref="B5:I6"/>
    <mergeCell ref="B7:I7"/>
    <mergeCell ref="A8:A9"/>
    <mergeCell ref="B8:I9"/>
    <mergeCell ref="A10:A11"/>
    <mergeCell ref="B10:I11"/>
  </mergeCells>
  <pageMargins left="0.7" right="0.7" top="0.75" bottom="0.75" header="0.3" footer="0.3"/>
  <pageSetup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51C30-7424-47A9-9CFB-FDEA589D4930}">
  <sheetPr>
    <pageSetUpPr fitToPage="1"/>
  </sheetPr>
  <dimension ref="A1:K39"/>
  <sheetViews>
    <sheetView workbookViewId="0">
      <selection activeCell="O9" sqref="O9"/>
    </sheetView>
  </sheetViews>
  <sheetFormatPr defaultRowHeight="15" x14ac:dyDescent="0.25"/>
  <sheetData>
    <row r="1" spans="1:11" ht="18.75" x14ac:dyDescent="0.3">
      <c r="A1" s="11"/>
      <c r="B1" s="12"/>
      <c r="C1" s="12"/>
      <c r="D1" s="12"/>
      <c r="E1" s="12"/>
      <c r="F1" s="12"/>
      <c r="G1" s="12"/>
      <c r="H1" s="12"/>
      <c r="I1" s="12"/>
      <c r="J1" s="12"/>
      <c r="K1" s="13"/>
    </row>
    <row r="2" spans="1:11" x14ac:dyDescent="0.25">
      <c r="A2" s="14"/>
      <c r="B2" s="221"/>
      <c r="C2" s="221"/>
      <c r="D2" s="221"/>
      <c r="E2" s="221"/>
      <c r="F2" s="221"/>
      <c r="G2" s="221"/>
      <c r="H2" s="221"/>
      <c r="I2" s="221"/>
      <c r="J2" s="221"/>
      <c r="K2" s="15"/>
    </row>
    <row r="3" spans="1:11" x14ac:dyDescent="0.25">
      <c r="A3" s="14"/>
      <c r="B3" s="221"/>
      <c r="C3" s="221"/>
      <c r="D3" s="221"/>
      <c r="E3" s="221"/>
      <c r="F3" s="221"/>
      <c r="G3" s="221"/>
      <c r="H3" s="221"/>
      <c r="I3" s="221"/>
      <c r="J3" s="221"/>
      <c r="K3" s="15"/>
    </row>
    <row r="4" spans="1:11" x14ac:dyDescent="0.25">
      <c r="A4" s="14"/>
      <c r="B4" s="221"/>
      <c r="C4" s="221"/>
      <c r="D4" s="221"/>
      <c r="E4" s="221"/>
      <c r="F4" s="221"/>
      <c r="G4" s="221"/>
      <c r="H4" s="221"/>
      <c r="I4" s="221"/>
      <c r="J4" s="221"/>
      <c r="K4" s="15"/>
    </row>
    <row r="5" spans="1:11" x14ac:dyDescent="0.25">
      <c r="A5" s="14"/>
      <c r="B5" s="221"/>
      <c r="C5" s="221"/>
      <c r="D5" s="221"/>
      <c r="E5" s="221"/>
      <c r="F5" s="221"/>
      <c r="G5" s="221"/>
      <c r="H5" s="221"/>
      <c r="I5" s="221"/>
      <c r="J5" s="221"/>
      <c r="K5" s="15"/>
    </row>
    <row r="6" spans="1:11" x14ac:dyDescent="0.25">
      <c r="A6" s="14"/>
      <c r="B6" s="221"/>
      <c r="C6" s="221"/>
      <c r="D6" s="221"/>
      <c r="E6" s="221"/>
      <c r="F6" s="221"/>
      <c r="G6" s="221"/>
      <c r="H6" s="221"/>
      <c r="I6" s="221"/>
      <c r="J6" s="221"/>
      <c r="K6" s="15"/>
    </row>
    <row r="7" spans="1:11" x14ac:dyDescent="0.25">
      <c r="A7" s="14"/>
      <c r="B7" s="221"/>
      <c r="C7" s="221"/>
      <c r="D7" s="221"/>
      <c r="E7" s="221"/>
      <c r="F7" s="221"/>
      <c r="G7" s="221"/>
      <c r="H7" s="221"/>
      <c r="I7" s="221"/>
      <c r="J7" s="221"/>
      <c r="K7" s="15"/>
    </row>
    <row r="8" spans="1:11" x14ac:dyDescent="0.25">
      <c r="A8" s="14"/>
      <c r="B8" s="221"/>
      <c r="C8" s="221"/>
      <c r="D8" s="221"/>
      <c r="E8" s="221"/>
      <c r="F8" s="221"/>
      <c r="G8" s="221"/>
      <c r="H8" s="221"/>
      <c r="I8" s="221"/>
      <c r="J8" s="221"/>
      <c r="K8" s="15"/>
    </row>
    <row r="9" spans="1:11" ht="24" x14ac:dyDescent="0.4">
      <c r="A9" s="240" t="s">
        <v>311</v>
      </c>
      <c r="B9" s="241"/>
      <c r="C9" s="241"/>
      <c r="D9" s="241"/>
      <c r="E9" s="241"/>
      <c r="F9" s="241"/>
      <c r="G9" s="241"/>
      <c r="H9" s="241"/>
      <c r="I9" s="241"/>
      <c r="J9" s="241"/>
      <c r="K9" s="242"/>
    </row>
    <row r="10" spans="1:11" x14ac:dyDescent="0.25">
      <c r="A10" s="16"/>
      <c r="B10" s="222"/>
      <c r="C10" s="222"/>
      <c r="D10" s="222"/>
      <c r="E10" s="222"/>
      <c r="F10" s="222"/>
      <c r="G10" s="222"/>
      <c r="H10" s="222"/>
      <c r="I10" s="222"/>
      <c r="J10" s="222"/>
      <c r="K10" s="17"/>
    </row>
    <row r="11" spans="1:11" ht="15" customHeight="1" x14ac:dyDescent="0.25">
      <c r="A11" s="243" t="s">
        <v>310</v>
      </c>
      <c r="B11" s="244"/>
      <c r="C11" s="244"/>
      <c r="D11" s="244"/>
      <c r="E11" s="244"/>
      <c r="F11" s="244"/>
      <c r="G11" s="244"/>
      <c r="H11" s="244"/>
      <c r="I11" s="244"/>
      <c r="J11" s="244"/>
      <c r="K11" s="245"/>
    </row>
    <row r="12" spans="1:11" ht="15" customHeight="1" x14ac:dyDescent="0.25">
      <c r="A12" s="243"/>
      <c r="B12" s="244"/>
      <c r="C12" s="244"/>
      <c r="D12" s="244"/>
      <c r="E12" s="244"/>
      <c r="F12" s="244"/>
      <c r="G12" s="244"/>
      <c r="H12" s="244"/>
      <c r="I12" s="244"/>
      <c r="J12" s="244"/>
      <c r="K12" s="245"/>
    </row>
    <row r="13" spans="1:11" ht="15" customHeight="1" x14ac:dyDescent="0.25">
      <c r="A13" s="243"/>
      <c r="B13" s="244"/>
      <c r="C13" s="244"/>
      <c r="D13" s="244"/>
      <c r="E13" s="244"/>
      <c r="F13" s="244"/>
      <c r="G13" s="244"/>
      <c r="H13" s="244"/>
      <c r="I13" s="244"/>
      <c r="J13" s="244"/>
      <c r="K13" s="245"/>
    </row>
    <row r="14" spans="1:11" ht="15" customHeight="1" x14ac:dyDescent="0.25">
      <c r="A14" s="243"/>
      <c r="B14" s="244"/>
      <c r="C14" s="244"/>
      <c r="D14" s="244"/>
      <c r="E14" s="244"/>
      <c r="F14" s="244"/>
      <c r="G14" s="244"/>
      <c r="H14" s="244"/>
      <c r="I14" s="244"/>
      <c r="J14" s="244"/>
      <c r="K14" s="245"/>
    </row>
    <row r="15" spans="1:11" ht="15" customHeight="1" x14ac:dyDescent="0.25">
      <c r="A15" s="243"/>
      <c r="B15" s="244"/>
      <c r="C15" s="244"/>
      <c r="D15" s="244"/>
      <c r="E15" s="244"/>
      <c r="F15" s="244"/>
      <c r="G15" s="244"/>
      <c r="H15" s="244"/>
      <c r="I15" s="244"/>
      <c r="J15" s="244"/>
      <c r="K15" s="245"/>
    </row>
    <row r="16" spans="1:11" ht="15" customHeight="1" x14ac:dyDescent="0.25">
      <c r="A16" s="243"/>
      <c r="B16" s="244"/>
      <c r="C16" s="244"/>
      <c r="D16" s="244"/>
      <c r="E16" s="244"/>
      <c r="F16" s="244"/>
      <c r="G16" s="244"/>
      <c r="H16" s="244"/>
      <c r="I16" s="244"/>
      <c r="J16" s="244"/>
      <c r="K16" s="245"/>
    </row>
    <row r="17" spans="1:11" ht="15" customHeight="1" x14ac:dyDescent="0.25">
      <c r="A17" s="243"/>
      <c r="B17" s="244"/>
      <c r="C17" s="244"/>
      <c r="D17" s="244"/>
      <c r="E17" s="244"/>
      <c r="F17" s="244"/>
      <c r="G17" s="244"/>
      <c r="H17" s="244"/>
      <c r="I17" s="244"/>
      <c r="J17" s="244"/>
      <c r="K17" s="245"/>
    </row>
    <row r="18" spans="1:11" ht="15" customHeight="1" x14ac:dyDescent="0.25">
      <c r="A18" s="243"/>
      <c r="B18" s="244"/>
      <c r="C18" s="244"/>
      <c r="D18" s="244"/>
      <c r="E18" s="244"/>
      <c r="F18" s="244"/>
      <c r="G18" s="244"/>
      <c r="H18" s="244"/>
      <c r="I18" s="244"/>
      <c r="J18" s="244"/>
      <c r="K18" s="245"/>
    </row>
    <row r="19" spans="1:11" ht="15" customHeight="1" x14ac:dyDescent="0.25">
      <c r="A19" s="243"/>
      <c r="B19" s="244"/>
      <c r="C19" s="244"/>
      <c r="D19" s="244"/>
      <c r="E19" s="244"/>
      <c r="F19" s="244"/>
      <c r="G19" s="244"/>
      <c r="H19" s="244"/>
      <c r="I19" s="244"/>
      <c r="J19" s="244"/>
      <c r="K19" s="245"/>
    </row>
    <row r="20" spans="1:11" ht="15" customHeight="1" x14ac:dyDescent="0.25">
      <c r="A20" s="243"/>
      <c r="B20" s="244"/>
      <c r="C20" s="244"/>
      <c r="D20" s="244"/>
      <c r="E20" s="244"/>
      <c r="F20" s="244"/>
      <c r="G20" s="244"/>
      <c r="H20" s="244"/>
      <c r="I20" s="244"/>
      <c r="J20" s="244"/>
      <c r="K20" s="245"/>
    </row>
    <row r="21" spans="1:11" ht="15" customHeight="1" x14ac:dyDescent="0.25">
      <c r="A21" s="243"/>
      <c r="B21" s="244"/>
      <c r="C21" s="244"/>
      <c r="D21" s="244"/>
      <c r="E21" s="244"/>
      <c r="F21" s="244"/>
      <c r="G21" s="244"/>
      <c r="H21" s="244"/>
      <c r="I21" s="244"/>
      <c r="J21" s="244"/>
      <c r="K21" s="245"/>
    </row>
    <row r="22" spans="1:11" ht="15" customHeight="1" x14ac:dyDescent="0.25">
      <c r="A22" s="243"/>
      <c r="B22" s="244"/>
      <c r="C22" s="244"/>
      <c r="D22" s="244"/>
      <c r="E22" s="244"/>
      <c r="F22" s="244"/>
      <c r="G22" s="244"/>
      <c r="H22" s="244"/>
      <c r="I22" s="244"/>
      <c r="J22" s="244"/>
      <c r="K22" s="245"/>
    </row>
    <row r="23" spans="1:11" ht="15" customHeight="1" x14ac:dyDescent="0.25">
      <c r="A23" s="243"/>
      <c r="B23" s="244"/>
      <c r="C23" s="244"/>
      <c r="D23" s="244"/>
      <c r="E23" s="244"/>
      <c r="F23" s="244"/>
      <c r="G23" s="244"/>
      <c r="H23" s="244"/>
      <c r="I23" s="244"/>
      <c r="J23" s="244"/>
      <c r="K23" s="245"/>
    </row>
    <row r="24" spans="1:11" ht="15" customHeight="1" x14ac:dyDescent="0.25">
      <c r="A24" s="243"/>
      <c r="B24" s="244"/>
      <c r="C24" s="244"/>
      <c r="D24" s="244"/>
      <c r="E24" s="244"/>
      <c r="F24" s="244"/>
      <c r="G24" s="244"/>
      <c r="H24" s="244"/>
      <c r="I24" s="244"/>
      <c r="J24" s="244"/>
      <c r="K24" s="245"/>
    </row>
    <row r="25" spans="1:11" x14ac:dyDescent="0.25">
      <c r="A25" s="243"/>
      <c r="B25" s="244"/>
      <c r="C25" s="244"/>
      <c r="D25" s="244"/>
      <c r="E25" s="244"/>
      <c r="F25" s="244"/>
      <c r="G25" s="244"/>
      <c r="H25" s="244"/>
      <c r="I25" s="244"/>
      <c r="J25" s="244"/>
      <c r="K25" s="245"/>
    </row>
    <row r="26" spans="1:11" x14ac:dyDescent="0.25">
      <c r="A26" s="239"/>
      <c r="B26" s="237"/>
      <c r="C26" s="237"/>
      <c r="D26" s="237"/>
      <c r="E26" s="237"/>
      <c r="F26" s="237"/>
      <c r="G26" s="237"/>
      <c r="H26" s="237"/>
      <c r="I26" s="237"/>
      <c r="J26" s="237"/>
      <c r="K26" s="238"/>
    </row>
    <row r="27" spans="1:11" x14ac:dyDescent="0.25">
      <c r="A27" s="239"/>
      <c r="B27" s="237"/>
      <c r="C27" s="237"/>
      <c r="D27" s="237"/>
      <c r="E27" s="237"/>
      <c r="F27" s="237"/>
      <c r="G27" s="237"/>
      <c r="H27" s="237"/>
      <c r="I27" s="237"/>
      <c r="J27" s="237"/>
      <c r="K27" s="238"/>
    </row>
    <row r="28" spans="1:11" x14ac:dyDescent="0.25">
      <c r="A28" s="239"/>
      <c r="B28" s="237"/>
      <c r="C28" s="237"/>
      <c r="D28" s="237"/>
      <c r="E28" s="237"/>
      <c r="F28" s="237"/>
      <c r="G28" s="237"/>
      <c r="H28" s="237"/>
      <c r="I28" s="237"/>
      <c r="J28" s="237"/>
      <c r="K28" s="238"/>
    </row>
    <row r="29" spans="1:11" x14ac:dyDescent="0.25">
      <c r="A29" s="239"/>
      <c r="B29" s="237"/>
      <c r="C29" s="237"/>
      <c r="D29" s="237"/>
      <c r="E29" s="237"/>
      <c r="F29" s="237"/>
      <c r="G29" s="237"/>
      <c r="H29" s="237"/>
      <c r="I29" s="237"/>
      <c r="J29" s="237"/>
      <c r="K29" s="238"/>
    </row>
    <row r="30" spans="1:11" x14ac:dyDescent="0.25">
      <c r="A30" s="239"/>
      <c r="B30" s="237"/>
      <c r="C30" s="237"/>
      <c r="D30" s="237"/>
      <c r="E30" s="237"/>
      <c r="F30" s="237"/>
      <c r="G30" s="237"/>
      <c r="H30" s="237"/>
      <c r="I30" s="237"/>
      <c r="J30" s="237"/>
      <c r="K30" s="238"/>
    </row>
    <row r="31" spans="1:11" x14ac:dyDescent="0.25">
      <c r="A31" s="239"/>
      <c r="B31" s="237"/>
      <c r="C31" s="237"/>
      <c r="D31" s="237"/>
      <c r="E31" s="237"/>
      <c r="F31" s="237"/>
      <c r="G31" s="237"/>
      <c r="H31" s="237"/>
      <c r="I31" s="237"/>
      <c r="J31" s="237"/>
      <c r="K31" s="238"/>
    </row>
    <row r="32" spans="1:11" x14ac:dyDescent="0.25">
      <c r="A32" s="239"/>
      <c r="B32" s="237"/>
      <c r="C32" s="237"/>
      <c r="D32" s="237"/>
      <c r="E32" s="237"/>
      <c r="F32" s="237"/>
      <c r="G32" s="237"/>
      <c r="H32" s="237"/>
      <c r="I32" s="237"/>
      <c r="J32" s="237"/>
      <c r="K32" s="238"/>
    </row>
    <row r="33" spans="1:11" x14ac:dyDescent="0.25">
      <c r="A33" s="239"/>
      <c r="B33" s="237"/>
      <c r="C33" s="237"/>
      <c r="D33" s="237"/>
      <c r="E33" s="237"/>
      <c r="F33" s="237"/>
      <c r="G33" s="237"/>
      <c r="H33" s="237"/>
      <c r="I33" s="237"/>
      <c r="J33" s="237"/>
      <c r="K33" s="238"/>
    </row>
    <row r="34" spans="1:11" x14ac:dyDescent="0.25">
      <c r="A34" s="239"/>
      <c r="B34" s="237"/>
      <c r="C34" s="237"/>
      <c r="D34" s="237"/>
      <c r="E34" s="237"/>
      <c r="F34" s="237"/>
      <c r="G34" s="237"/>
      <c r="H34" s="237"/>
      <c r="I34" s="237"/>
      <c r="J34" s="237"/>
      <c r="K34" s="238"/>
    </row>
    <row r="35" spans="1:11" x14ac:dyDescent="0.25">
      <c r="A35" s="239"/>
      <c r="B35" s="237"/>
      <c r="C35" s="237"/>
      <c r="D35" s="237"/>
      <c r="E35" s="237"/>
      <c r="F35" s="237"/>
      <c r="G35" s="237"/>
      <c r="H35" s="237"/>
      <c r="I35" s="237"/>
      <c r="J35" s="237"/>
      <c r="K35" s="238"/>
    </row>
    <row r="36" spans="1:11" x14ac:dyDescent="0.25">
      <c r="A36" s="239"/>
      <c r="B36" s="237"/>
      <c r="C36" s="237"/>
      <c r="D36" s="237"/>
      <c r="E36" s="237"/>
      <c r="F36" s="237"/>
      <c r="G36" s="237"/>
      <c r="H36" s="237"/>
      <c r="I36" s="237"/>
      <c r="J36" s="237"/>
      <c r="K36" s="238"/>
    </row>
    <row r="37" spans="1:11" x14ac:dyDescent="0.25">
      <c r="A37" s="239"/>
      <c r="B37" s="237"/>
      <c r="C37" s="237"/>
      <c r="D37" s="237"/>
      <c r="E37" s="237"/>
      <c r="F37" s="237"/>
      <c r="G37" s="237"/>
      <c r="H37" s="237"/>
      <c r="I37" s="237"/>
      <c r="J37" s="237"/>
      <c r="K37" s="238"/>
    </row>
    <row r="38" spans="1:11" x14ac:dyDescent="0.25">
      <c r="A38" s="239"/>
      <c r="B38" s="237"/>
      <c r="C38" s="237"/>
      <c r="D38" s="237"/>
      <c r="E38" s="237"/>
      <c r="F38" s="237"/>
      <c r="G38" s="237"/>
      <c r="H38" s="237"/>
      <c r="I38" s="237"/>
      <c r="J38" s="237"/>
      <c r="K38" s="238"/>
    </row>
    <row r="39" spans="1:11" ht="15.75" thickBot="1" x14ac:dyDescent="0.3">
      <c r="A39" s="246"/>
      <c r="B39" s="247"/>
      <c r="C39" s="247"/>
      <c r="D39" s="247"/>
      <c r="E39" s="247"/>
      <c r="F39" s="247"/>
      <c r="G39" s="247"/>
      <c r="H39" s="247"/>
      <c r="I39" s="247"/>
      <c r="J39" s="247"/>
      <c r="K39" s="248"/>
    </row>
  </sheetData>
  <sheetProtection algorithmName="SHA-512" hashValue="XrUgpIbjqhiFapZ8XHNf2pcYv2AcEvDcxcL+UXEIeQcCYYtf8bI8EeKLv7YjtrN+eklVOY+CqNYo82yDJZIYsA==" saltValue="rD2URyiNkoZO8sFIvUtynA==" spinCount="100000" sheet="1" objects="1" scenarios="1"/>
  <mergeCells count="2">
    <mergeCell ref="A9:K9"/>
    <mergeCell ref="A11:K39"/>
  </mergeCells>
  <pageMargins left="0.7" right="0.7" top="0.75" bottom="0.75" header="0.3" footer="0.3"/>
  <pageSetup scale="8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C3E48-FD03-4D17-B2D7-AE853078B800}">
  <sheetPr>
    <pageSetUpPr fitToPage="1"/>
  </sheetPr>
  <dimension ref="A1:K24"/>
  <sheetViews>
    <sheetView workbookViewId="0">
      <selection activeCell="P10" sqref="P10"/>
    </sheetView>
  </sheetViews>
  <sheetFormatPr defaultRowHeight="15" x14ac:dyDescent="0.25"/>
  <cols>
    <col min="1" max="1" width="8" style="18" bestFit="1" customWidth="1"/>
    <col min="2" max="16384" width="9.140625" style="18"/>
  </cols>
  <sheetData>
    <row r="1" spans="1:11" ht="24.75" thickBot="1" x14ac:dyDescent="0.45">
      <c r="A1" s="257" t="s">
        <v>1</v>
      </c>
      <c r="B1" s="257"/>
      <c r="C1" s="257"/>
      <c r="D1" s="257"/>
      <c r="E1" s="257"/>
      <c r="F1" s="257"/>
      <c r="G1" s="257"/>
      <c r="H1" s="257"/>
      <c r="I1" s="257"/>
      <c r="J1" s="257"/>
      <c r="K1" s="257"/>
    </row>
    <row r="2" spans="1:11" x14ac:dyDescent="0.25">
      <c r="A2" s="252" t="s">
        <v>2</v>
      </c>
      <c r="B2" s="258" t="s">
        <v>307</v>
      </c>
      <c r="C2" s="258"/>
      <c r="D2" s="258"/>
      <c r="E2" s="258"/>
      <c r="F2" s="258"/>
      <c r="G2" s="258"/>
      <c r="H2" s="258"/>
      <c r="I2" s="258"/>
      <c r="J2" s="258"/>
      <c r="K2" s="258"/>
    </row>
    <row r="3" spans="1:11" x14ac:dyDescent="0.25">
      <c r="A3" s="253"/>
      <c r="B3" s="259"/>
      <c r="C3" s="259"/>
      <c r="D3" s="259"/>
      <c r="E3" s="259"/>
      <c r="F3" s="259"/>
      <c r="G3" s="259"/>
      <c r="H3" s="259"/>
      <c r="I3" s="259"/>
      <c r="J3" s="259"/>
      <c r="K3" s="259"/>
    </row>
    <row r="4" spans="1:11" x14ac:dyDescent="0.25">
      <c r="A4" s="253"/>
      <c r="B4" s="259"/>
      <c r="C4" s="259"/>
      <c r="D4" s="259"/>
      <c r="E4" s="259"/>
      <c r="F4" s="259"/>
      <c r="G4" s="259"/>
      <c r="H4" s="259"/>
      <c r="I4" s="259"/>
      <c r="J4" s="259"/>
      <c r="K4" s="259"/>
    </row>
    <row r="5" spans="1:11" x14ac:dyDescent="0.25">
      <c r="A5" s="253"/>
      <c r="B5" s="259"/>
      <c r="C5" s="259"/>
      <c r="D5" s="259"/>
      <c r="E5" s="259"/>
      <c r="F5" s="259"/>
      <c r="G5" s="259"/>
      <c r="H5" s="259"/>
      <c r="I5" s="259"/>
      <c r="J5" s="259"/>
      <c r="K5" s="259"/>
    </row>
    <row r="6" spans="1:11" x14ac:dyDescent="0.25">
      <c r="A6" s="253"/>
      <c r="B6" s="259"/>
      <c r="C6" s="259"/>
      <c r="D6" s="259"/>
      <c r="E6" s="259"/>
      <c r="F6" s="259"/>
      <c r="G6" s="259"/>
      <c r="H6" s="259"/>
      <c r="I6" s="259"/>
      <c r="J6" s="259"/>
      <c r="K6" s="259"/>
    </row>
    <row r="7" spans="1:11" x14ac:dyDescent="0.25">
      <c r="A7" s="253"/>
      <c r="B7" s="259"/>
      <c r="C7" s="259"/>
      <c r="D7" s="259"/>
      <c r="E7" s="259"/>
      <c r="F7" s="259"/>
      <c r="G7" s="259"/>
      <c r="H7" s="259"/>
      <c r="I7" s="259"/>
      <c r="J7" s="259"/>
      <c r="K7" s="259"/>
    </row>
    <row r="8" spans="1:11" x14ac:dyDescent="0.25">
      <c r="A8" s="253"/>
      <c r="B8" s="259"/>
      <c r="C8" s="259"/>
      <c r="D8" s="259"/>
      <c r="E8" s="259"/>
      <c r="F8" s="259"/>
      <c r="G8" s="259"/>
      <c r="H8" s="259"/>
      <c r="I8" s="259"/>
      <c r="J8" s="259"/>
      <c r="K8" s="259"/>
    </row>
    <row r="9" spans="1:11" ht="15.75" thickBot="1" x14ac:dyDescent="0.3">
      <c r="A9" s="253"/>
      <c r="B9" s="259"/>
      <c r="C9" s="259"/>
      <c r="D9" s="259"/>
      <c r="E9" s="259"/>
      <c r="F9" s="259"/>
      <c r="G9" s="259"/>
      <c r="H9" s="259"/>
      <c r="I9" s="259"/>
      <c r="J9" s="259"/>
      <c r="K9" s="259"/>
    </row>
    <row r="10" spans="1:11" x14ac:dyDescent="0.25">
      <c r="A10" s="254" t="s">
        <v>3</v>
      </c>
      <c r="B10" s="260" t="s">
        <v>308</v>
      </c>
      <c r="C10" s="260"/>
      <c r="D10" s="260"/>
      <c r="E10" s="260"/>
      <c r="F10" s="260"/>
      <c r="G10" s="260"/>
      <c r="H10" s="260"/>
      <c r="I10" s="260"/>
      <c r="J10" s="260"/>
      <c r="K10" s="260"/>
    </row>
    <row r="11" spans="1:11" x14ac:dyDescent="0.25">
      <c r="A11" s="255"/>
      <c r="B11" s="237"/>
      <c r="C11" s="237"/>
      <c r="D11" s="237"/>
      <c r="E11" s="237"/>
      <c r="F11" s="237"/>
      <c r="G11" s="237"/>
      <c r="H11" s="237"/>
      <c r="I11" s="237"/>
      <c r="J11" s="237"/>
      <c r="K11" s="237"/>
    </row>
    <row r="12" spans="1:11" ht="15.75" thickBot="1" x14ac:dyDescent="0.3">
      <c r="A12" s="256"/>
      <c r="B12" s="247"/>
      <c r="C12" s="247"/>
      <c r="D12" s="247"/>
      <c r="E12" s="247"/>
      <c r="F12" s="247"/>
      <c r="G12" s="247"/>
      <c r="H12" s="247"/>
      <c r="I12" s="247"/>
      <c r="J12" s="247"/>
      <c r="K12" s="247"/>
    </row>
    <row r="13" spans="1:11" x14ac:dyDescent="0.25">
      <c r="A13" s="249" t="s">
        <v>4</v>
      </c>
      <c r="B13" s="258" t="s">
        <v>309</v>
      </c>
      <c r="C13" s="258"/>
      <c r="D13" s="258"/>
      <c r="E13" s="258"/>
      <c r="F13" s="258"/>
      <c r="G13" s="258"/>
      <c r="H13" s="258"/>
      <c r="I13" s="258"/>
      <c r="J13" s="258"/>
      <c r="K13" s="258"/>
    </row>
    <row r="14" spans="1:11" x14ac:dyDescent="0.25">
      <c r="A14" s="250"/>
      <c r="B14" s="237"/>
      <c r="C14" s="237"/>
      <c r="D14" s="237"/>
      <c r="E14" s="237"/>
      <c r="F14" s="237"/>
      <c r="G14" s="237"/>
      <c r="H14" s="237"/>
      <c r="I14" s="237"/>
      <c r="J14" s="237"/>
      <c r="K14" s="237"/>
    </row>
    <row r="15" spans="1:11" x14ac:dyDescent="0.25">
      <c r="A15" s="250"/>
      <c r="B15" s="237"/>
      <c r="C15" s="237"/>
      <c r="D15" s="237"/>
      <c r="E15" s="237"/>
      <c r="F15" s="237"/>
      <c r="G15" s="237"/>
      <c r="H15" s="237"/>
      <c r="I15" s="237"/>
      <c r="J15" s="237"/>
      <c r="K15" s="237"/>
    </row>
    <row r="16" spans="1:11" x14ac:dyDescent="0.25">
      <c r="A16" s="250"/>
      <c r="B16" s="237"/>
      <c r="C16" s="237"/>
      <c r="D16" s="237"/>
      <c r="E16" s="237"/>
      <c r="F16" s="237"/>
      <c r="G16" s="237"/>
      <c r="H16" s="237"/>
      <c r="I16" s="237"/>
      <c r="J16" s="237"/>
      <c r="K16" s="237"/>
    </row>
    <row r="17" spans="1:11" x14ac:dyDescent="0.25">
      <c r="A17" s="250"/>
      <c r="B17" s="237"/>
      <c r="C17" s="237"/>
      <c r="D17" s="237"/>
      <c r="E17" s="237"/>
      <c r="F17" s="237"/>
      <c r="G17" s="237"/>
      <c r="H17" s="237"/>
      <c r="I17" s="237"/>
      <c r="J17" s="237"/>
      <c r="K17" s="237"/>
    </row>
    <row r="18" spans="1:11" x14ac:dyDescent="0.25">
      <c r="A18" s="250"/>
      <c r="B18" s="237"/>
      <c r="C18" s="237"/>
      <c r="D18" s="237"/>
      <c r="E18" s="237"/>
      <c r="F18" s="237"/>
      <c r="G18" s="237"/>
      <c r="H18" s="237"/>
      <c r="I18" s="237"/>
      <c r="J18" s="237"/>
      <c r="K18" s="237"/>
    </row>
    <row r="19" spans="1:11" x14ac:dyDescent="0.25">
      <c r="A19" s="250"/>
      <c r="B19" s="237"/>
      <c r="C19" s="237"/>
      <c r="D19" s="237"/>
      <c r="E19" s="237"/>
      <c r="F19" s="237"/>
      <c r="G19" s="237"/>
      <c r="H19" s="237"/>
      <c r="I19" s="237"/>
      <c r="J19" s="237"/>
      <c r="K19" s="237"/>
    </row>
    <row r="20" spans="1:11" x14ac:dyDescent="0.25">
      <c r="A20" s="250"/>
      <c r="B20" s="237"/>
      <c r="C20" s="237"/>
      <c r="D20" s="237"/>
      <c r="E20" s="237"/>
      <c r="F20" s="237"/>
      <c r="G20" s="237"/>
      <c r="H20" s="237"/>
      <c r="I20" s="237"/>
      <c r="J20" s="237"/>
      <c r="K20" s="237"/>
    </row>
    <row r="21" spans="1:11" x14ac:dyDescent="0.25">
      <c r="A21" s="250"/>
      <c r="B21" s="237"/>
      <c r="C21" s="237"/>
      <c r="D21" s="237"/>
      <c r="E21" s="237"/>
      <c r="F21" s="237"/>
      <c r="G21" s="237"/>
      <c r="H21" s="237"/>
      <c r="I21" s="237"/>
      <c r="J21" s="237"/>
      <c r="K21" s="237"/>
    </row>
    <row r="22" spans="1:11" x14ac:dyDescent="0.25">
      <c r="A22" s="250"/>
      <c r="B22" s="237"/>
      <c r="C22" s="237"/>
      <c r="D22" s="237"/>
      <c r="E22" s="237"/>
      <c r="F22" s="237"/>
      <c r="G22" s="237"/>
      <c r="H22" s="237"/>
      <c r="I22" s="237"/>
      <c r="J22" s="237"/>
      <c r="K22" s="237"/>
    </row>
    <row r="23" spans="1:11" x14ac:dyDescent="0.25">
      <c r="A23" s="250"/>
      <c r="B23" s="237"/>
      <c r="C23" s="237"/>
      <c r="D23" s="237"/>
      <c r="E23" s="237"/>
      <c r="F23" s="237"/>
      <c r="G23" s="237"/>
      <c r="H23" s="237"/>
      <c r="I23" s="237"/>
      <c r="J23" s="237"/>
      <c r="K23" s="237"/>
    </row>
    <row r="24" spans="1:11" ht="15.75" thickBot="1" x14ac:dyDescent="0.3">
      <c r="A24" s="251"/>
      <c r="B24" s="247"/>
      <c r="C24" s="247"/>
      <c r="D24" s="247"/>
      <c r="E24" s="247"/>
      <c r="F24" s="247"/>
      <c r="G24" s="247"/>
      <c r="H24" s="247"/>
      <c r="I24" s="247"/>
      <c r="J24" s="247"/>
      <c r="K24" s="247"/>
    </row>
  </sheetData>
  <sheetProtection algorithmName="SHA-512" hashValue="DgPniIQPW06psJhDmKoppV/YH33fH3ITK1savfnVFultV0JANx3PWgzO0T7uJ76pYglCA800K/FKMEINjPlZPw==" saltValue="wuMKGMVi4gosDq0oUD5UhA==" spinCount="100000" sheet="1" objects="1" scenarios="1"/>
  <mergeCells count="7">
    <mergeCell ref="A13:A24"/>
    <mergeCell ref="A2:A9"/>
    <mergeCell ref="A10:A12"/>
    <mergeCell ref="A1:K1"/>
    <mergeCell ref="B2:K9"/>
    <mergeCell ref="B10:K12"/>
    <mergeCell ref="B13:K24"/>
  </mergeCells>
  <pageMargins left="0.7" right="0.7" top="0.75" bottom="0.75" header="0.3" footer="0.3"/>
  <pageSetup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FF613-2DDE-4B68-9AE9-05DAF78433D5}">
  <sheetPr>
    <tabColor rgb="FF0070C0"/>
    <pageSetUpPr fitToPage="1"/>
  </sheetPr>
  <dimension ref="A1:V32"/>
  <sheetViews>
    <sheetView workbookViewId="0">
      <selection activeCell="X4" sqref="X4"/>
    </sheetView>
  </sheetViews>
  <sheetFormatPr defaultRowHeight="15" x14ac:dyDescent="0.25"/>
  <cols>
    <col min="1" max="1" width="3.7109375" customWidth="1"/>
    <col min="2" max="2" width="10.42578125" bestFit="1" customWidth="1"/>
    <col min="6" max="6" width="3.7109375" customWidth="1"/>
    <col min="7" max="7" width="30.7109375" customWidth="1"/>
    <col min="8" max="8" width="3.7109375" customWidth="1"/>
    <col min="9" max="9" width="30.7109375" customWidth="1"/>
    <col min="10" max="10" width="5.42578125" bestFit="1" customWidth="1"/>
    <col min="11" max="12" width="3.7109375" customWidth="1"/>
    <col min="17" max="17" width="3.7109375" customWidth="1"/>
    <col min="18" max="18" width="30.7109375" customWidth="1"/>
    <col min="19" max="19" width="3.7109375" customWidth="1"/>
    <col min="20" max="20" width="30.7109375" customWidth="1"/>
    <col min="21" max="22" width="3.7109375" customWidth="1"/>
  </cols>
  <sheetData>
    <row r="1" spans="1:22" ht="21.75" thickBot="1" x14ac:dyDescent="0.4">
      <c r="A1" s="272" t="s">
        <v>300</v>
      </c>
      <c r="B1" s="273"/>
      <c r="C1" s="273"/>
      <c r="D1" s="273"/>
      <c r="E1" s="273"/>
      <c r="F1" s="273"/>
      <c r="G1" s="273"/>
      <c r="H1" s="273"/>
      <c r="I1" s="273"/>
      <c r="J1" s="273"/>
      <c r="K1" s="273"/>
      <c r="L1" s="273"/>
      <c r="M1" s="273"/>
      <c r="N1" s="273"/>
      <c r="O1" s="273"/>
      <c r="P1" s="273"/>
      <c r="Q1" s="273"/>
      <c r="R1" s="273"/>
      <c r="S1" s="273"/>
      <c r="T1" s="273"/>
      <c r="U1" s="273"/>
      <c r="V1" s="274"/>
    </row>
    <row r="2" spans="1:22" ht="15.75" customHeight="1" thickBot="1" x14ac:dyDescent="0.3">
      <c r="A2" s="152"/>
      <c r="B2" s="153"/>
      <c r="C2" s="153"/>
      <c r="D2" s="153"/>
      <c r="E2" s="153"/>
      <c r="F2" s="261" t="s">
        <v>5</v>
      </c>
      <c r="G2" s="261"/>
      <c r="H2" s="261"/>
      <c r="I2" s="261"/>
      <c r="J2" s="261"/>
      <c r="K2" s="154"/>
      <c r="L2" s="152"/>
      <c r="M2" s="177"/>
      <c r="N2" s="177"/>
      <c r="O2" s="177"/>
      <c r="P2" s="177"/>
      <c r="Q2" s="177"/>
      <c r="R2" s="177"/>
      <c r="S2" s="177"/>
      <c r="T2" s="177"/>
      <c r="U2" s="177"/>
      <c r="V2" s="178"/>
    </row>
    <row r="3" spans="1:22" ht="16.5" thickBot="1" x14ac:dyDescent="0.3">
      <c r="A3" s="22"/>
      <c r="B3" s="155"/>
      <c r="C3" s="155"/>
      <c r="D3" s="155"/>
      <c r="E3" s="155"/>
      <c r="F3" s="262"/>
      <c r="G3" s="262"/>
      <c r="H3" s="262"/>
      <c r="I3" s="262"/>
      <c r="J3" s="262"/>
      <c r="K3" s="23"/>
      <c r="L3" s="22"/>
      <c r="M3" s="265" t="s">
        <v>31</v>
      </c>
      <c r="N3" s="265"/>
      <c r="O3" s="265"/>
      <c r="P3" s="265"/>
      <c r="Q3" s="265"/>
      <c r="R3" s="265"/>
      <c r="S3" s="265"/>
      <c r="T3" s="265"/>
      <c r="U3" s="265"/>
      <c r="V3" s="32"/>
    </row>
    <row r="4" spans="1:22" ht="15.75" x14ac:dyDescent="0.25">
      <c r="A4" s="22"/>
      <c r="B4" s="263" t="s">
        <v>6</v>
      </c>
      <c r="C4" s="263"/>
      <c r="D4" s="263"/>
      <c r="E4" s="263"/>
      <c r="F4" s="262"/>
      <c r="G4" s="262"/>
      <c r="H4" s="262"/>
      <c r="I4" s="262"/>
      <c r="J4" s="262"/>
      <c r="K4" s="23"/>
      <c r="L4" s="22"/>
      <c r="M4" s="149"/>
      <c r="N4" s="149"/>
      <c r="O4" s="149"/>
      <c r="P4" s="149"/>
      <c r="Q4" s="149"/>
      <c r="R4" s="149"/>
      <c r="S4" s="149"/>
      <c r="T4" s="149"/>
      <c r="U4" s="149"/>
      <c r="V4" s="32"/>
    </row>
    <row r="5" spans="1:22" ht="15.75" customHeight="1" x14ac:dyDescent="0.25">
      <c r="A5" s="22"/>
      <c r="B5" s="263"/>
      <c r="C5" s="263"/>
      <c r="D5" s="263"/>
      <c r="E5" s="263"/>
      <c r="F5" s="156"/>
      <c r="G5" s="157" t="s">
        <v>7</v>
      </c>
      <c r="H5" s="158"/>
      <c r="I5" s="157" t="s">
        <v>8</v>
      </c>
      <c r="J5" s="203" t="s">
        <v>9</v>
      </c>
      <c r="K5" s="24"/>
      <c r="L5" s="22"/>
      <c r="M5" s="156"/>
      <c r="N5" s="156"/>
      <c r="O5" s="156"/>
      <c r="P5" s="156"/>
      <c r="Q5" s="161"/>
      <c r="R5" s="157" t="s">
        <v>7</v>
      </c>
      <c r="S5" s="158"/>
      <c r="T5" s="157" t="s">
        <v>8</v>
      </c>
      <c r="U5" s="151"/>
      <c r="V5" s="27"/>
    </row>
    <row r="6" spans="1:22" x14ac:dyDescent="0.25">
      <c r="A6" s="22"/>
      <c r="B6" s="263"/>
      <c r="C6" s="263"/>
      <c r="D6" s="263"/>
      <c r="E6" s="263"/>
      <c r="F6" s="159" t="s">
        <v>10</v>
      </c>
      <c r="G6" s="25"/>
      <c r="H6" s="159" t="s">
        <v>10</v>
      </c>
      <c r="I6" s="25"/>
      <c r="J6" s="208">
        <f>'4 Field Capacity'!H17</f>
        <v>0</v>
      </c>
      <c r="K6" s="26"/>
      <c r="L6" s="22"/>
      <c r="M6" s="266" t="s">
        <v>32</v>
      </c>
      <c r="N6" s="268"/>
      <c r="O6" s="268"/>
      <c r="P6" s="268"/>
      <c r="Q6" s="34"/>
      <c r="R6" s="210">
        <f>G23*G13</f>
        <v>0</v>
      </c>
      <c r="S6" s="34"/>
      <c r="T6" s="210">
        <f>I23*I13</f>
        <v>0</v>
      </c>
      <c r="U6" s="151"/>
      <c r="V6" s="27"/>
    </row>
    <row r="7" spans="1:22" x14ac:dyDescent="0.25">
      <c r="A7" s="22"/>
      <c r="B7" s="264" t="s">
        <v>11</v>
      </c>
      <c r="C7" s="264"/>
      <c r="D7" s="264"/>
      <c r="E7" s="264"/>
      <c r="F7" s="163"/>
      <c r="G7" s="164" t="s">
        <v>12</v>
      </c>
      <c r="H7" s="165"/>
      <c r="I7" s="164" t="s">
        <v>298</v>
      </c>
      <c r="J7" s="151"/>
      <c r="K7" s="27"/>
      <c r="L7" s="22"/>
      <c r="M7" s="266" t="s">
        <v>33</v>
      </c>
      <c r="N7" s="268"/>
      <c r="O7" s="268"/>
      <c r="P7" s="268"/>
      <c r="Q7" s="179"/>
      <c r="R7" s="210">
        <f>G26-R6</f>
        <v>0</v>
      </c>
      <c r="S7" s="174"/>
      <c r="T7" s="210">
        <f>I26-T6</f>
        <v>0</v>
      </c>
      <c r="U7" s="151"/>
      <c r="V7" s="27"/>
    </row>
    <row r="8" spans="1:22" x14ac:dyDescent="0.25">
      <c r="A8" s="22"/>
      <c r="B8" s="162"/>
      <c r="C8" s="162"/>
      <c r="D8" s="162"/>
      <c r="E8" s="162"/>
      <c r="F8" s="159" t="s">
        <v>10</v>
      </c>
      <c r="G8" s="28" t="s">
        <v>14</v>
      </c>
      <c r="H8" s="159" t="s">
        <v>10</v>
      </c>
      <c r="I8" s="25"/>
      <c r="J8" s="151"/>
      <c r="K8" s="27"/>
      <c r="L8" s="22"/>
      <c r="M8" s="266" t="s">
        <v>34</v>
      </c>
      <c r="N8" s="268"/>
      <c r="O8" s="268"/>
      <c r="P8" s="268"/>
      <c r="Q8" s="179"/>
      <c r="R8" s="210" t="e">
        <f>((R7*G30)+(G22*R6))</f>
        <v>#N/A</v>
      </c>
      <c r="S8" s="180"/>
      <c r="T8" s="210" t="e">
        <f>((T7*I30)+(I22*T6))</f>
        <v>#N/A</v>
      </c>
      <c r="U8" s="151"/>
      <c r="V8" s="27"/>
    </row>
    <row r="9" spans="1:22" ht="15.75" thickBot="1" x14ac:dyDescent="0.3">
      <c r="A9" s="22"/>
      <c r="B9" s="162"/>
      <c r="C9" s="162"/>
      <c r="D9" s="162"/>
      <c r="E9" s="162"/>
      <c r="F9" s="159"/>
      <c r="G9" s="190"/>
      <c r="H9" s="160"/>
      <c r="I9" s="191"/>
      <c r="J9" s="151"/>
      <c r="K9" s="27"/>
      <c r="L9" s="22"/>
      <c r="M9" s="266" t="s">
        <v>35</v>
      </c>
      <c r="N9" s="268"/>
      <c r="O9" s="268"/>
      <c r="P9" s="268"/>
      <c r="Q9" s="179"/>
      <c r="R9" s="210">
        <f>(0.01*((G26+R6)/2))</f>
        <v>0</v>
      </c>
      <c r="S9" s="180"/>
      <c r="T9" s="210">
        <f>(0.01*((I26+T6)/2))</f>
        <v>0</v>
      </c>
      <c r="U9" s="151"/>
      <c r="V9" s="27"/>
    </row>
    <row r="10" spans="1:22" ht="16.5" thickBot="1" x14ac:dyDescent="0.3">
      <c r="A10" s="22"/>
      <c r="B10" s="265" t="s">
        <v>25</v>
      </c>
      <c r="C10" s="265"/>
      <c r="D10" s="265"/>
      <c r="E10" s="265"/>
      <c r="F10" s="265"/>
      <c r="G10" s="265"/>
      <c r="H10" s="265"/>
      <c r="I10" s="265"/>
      <c r="J10" s="265"/>
      <c r="K10" s="32"/>
      <c r="L10" s="22"/>
      <c r="M10" s="266" t="s">
        <v>36</v>
      </c>
      <c r="N10" s="268"/>
      <c r="O10" s="268"/>
      <c r="P10" s="268"/>
      <c r="Q10" s="179"/>
      <c r="R10" s="210" t="e">
        <f>R8+R9</f>
        <v>#N/A</v>
      </c>
      <c r="S10" s="180"/>
      <c r="T10" s="210" t="e">
        <f>T8+T9</f>
        <v>#N/A</v>
      </c>
      <c r="U10" s="151"/>
      <c r="V10" s="27"/>
    </row>
    <row r="11" spans="1:22" ht="15.75" x14ac:dyDescent="0.25">
      <c r="A11" s="22"/>
      <c r="B11" s="149"/>
      <c r="C11" s="149"/>
      <c r="D11" s="149"/>
      <c r="E11" s="149"/>
      <c r="F11" s="149"/>
      <c r="G11" s="149"/>
      <c r="H11" s="149"/>
      <c r="I11" s="149"/>
      <c r="J11" s="149"/>
      <c r="K11" s="32"/>
      <c r="L11" s="22"/>
      <c r="M11" s="266" t="s">
        <v>37</v>
      </c>
      <c r="N11" s="268"/>
      <c r="O11" s="268"/>
      <c r="P11" s="268"/>
      <c r="Q11" s="179"/>
      <c r="R11" s="210" t="e">
        <f>R10/G15</f>
        <v>#N/A</v>
      </c>
      <c r="S11" s="180"/>
      <c r="T11" s="210" t="e">
        <f>T10/I15</f>
        <v>#N/A</v>
      </c>
      <c r="U11" s="151"/>
      <c r="V11" s="27"/>
    </row>
    <row r="12" spans="1:22" ht="16.5" thickBot="1" x14ac:dyDescent="0.3">
      <c r="A12" s="22"/>
      <c r="B12" s="156"/>
      <c r="C12" s="156"/>
      <c r="D12" s="156"/>
      <c r="E12" s="156"/>
      <c r="F12" s="156"/>
      <c r="G12" s="157" t="s">
        <v>7</v>
      </c>
      <c r="H12" s="158"/>
      <c r="I12" s="157" t="s">
        <v>8</v>
      </c>
      <c r="J12" s="151"/>
      <c r="K12" s="27"/>
      <c r="L12" s="22"/>
      <c r="M12" s="176"/>
      <c r="N12" s="176"/>
      <c r="O12" s="176"/>
      <c r="P12" s="176"/>
      <c r="Q12" s="176"/>
      <c r="R12" s="181"/>
      <c r="S12" s="176"/>
      <c r="T12" s="181"/>
      <c r="U12" s="151"/>
      <c r="V12" s="27"/>
    </row>
    <row r="13" spans="1:22" ht="16.5" thickBot="1" x14ac:dyDescent="0.3">
      <c r="A13" s="22"/>
      <c r="B13" s="266" t="s">
        <v>26</v>
      </c>
      <c r="C13" s="266"/>
      <c r="D13" s="266"/>
      <c r="E13" s="266"/>
      <c r="F13" s="159" t="s">
        <v>10</v>
      </c>
      <c r="G13" s="30">
        <v>0</v>
      </c>
      <c r="H13" s="160" t="s">
        <v>10</v>
      </c>
      <c r="I13" s="30">
        <v>0</v>
      </c>
      <c r="J13" s="151"/>
      <c r="K13" s="27"/>
      <c r="L13" s="22"/>
      <c r="M13" s="265" t="s">
        <v>38</v>
      </c>
      <c r="N13" s="265"/>
      <c r="O13" s="265"/>
      <c r="P13" s="265"/>
      <c r="Q13" s="265"/>
      <c r="R13" s="265"/>
      <c r="S13" s="265"/>
      <c r="T13" s="265"/>
      <c r="U13" s="265"/>
      <c r="V13" s="32"/>
    </row>
    <row r="14" spans="1:22" ht="15.75" x14ac:dyDescent="0.25">
      <c r="A14" s="22"/>
      <c r="B14" s="266" t="s">
        <v>27</v>
      </c>
      <c r="C14" s="266"/>
      <c r="D14" s="266"/>
      <c r="E14" s="266"/>
      <c r="F14" s="159" t="s">
        <v>10</v>
      </c>
      <c r="G14" s="33">
        <v>0</v>
      </c>
      <c r="H14" s="160" t="s">
        <v>10</v>
      </c>
      <c r="I14" s="33">
        <v>0</v>
      </c>
      <c r="J14" s="172"/>
      <c r="K14" s="26"/>
      <c r="L14" s="22"/>
      <c r="M14" s="149"/>
      <c r="N14" s="149"/>
      <c r="O14" s="149"/>
      <c r="P14" s="149"/>
      <c r="Q14" s="149"/>
      <c r="R14" s="149"/>
      <c r="S14" s="149"/>
      <c r="T14" s="149"/>
      <c r="U14" s="149"/>
      <c r="V14" s="32"/>
    </row>
    <row r="15" spans="1:22" ht="15.75" x14ac:dyDescent="0.25">
      <c r="A15" s="22"/>
      <c r="B15" s="266" t="s">
        <v>28</v>
      </c>
      <c r="C15" s="266"/>
      <c r="D15" s="266"/>
      <c r="E15" s="266"/>
      <c r="F15" s="159" t="s">
        <v>10</v>
      </c>
      <c r="G15" s="33">
        <v>0</v>
      </c>
      <c r="H15" s="160" t="s">
        <v>10</v>
      </c>
      <c r="I15" s="33">
        <v>0</v>
      </c>
      <c r="J15" s="172"/>
      <c r="K15" s="26"/>
      <c r="L15" s="22"/>
      <c r="M15" s="156"/>
      <c r="N15" s="156"/>
      <c r="O15" s="156"/>
      <c r="P15" s="156"/>
      <c r="Q15" s="156"/>
      <c r="R15" s="157" t="s">
        <v>7</v>
      </c>
      <c r="S15" s="158"/>
      <c r="T15" s="157" t="s">
        <v>8</v>
      </c>
      <c r="U15" s="151"/>
      <c r="V15" s="27"/>
    </row>
    <row r="16" spans="1:22" x14ac:dyDescent="0.25">
      <c r="A16" s="22"/>
      <c r="B16" s="266" t="s">
        <v>29</v>
      </c>
      <c r="C16" s="266"/>
      <c r="D16" s="266"/>
      <c r="E16" s="266"/>
      <c r="F16" s="159" t="s">
        <v>10</v>
      </c>
      <c r="G16" s="33">
        <v>0</v>
      </c>
      <c r="H16" s="172"/>
      <c r="I16" s="173" t="s">
        <v>22</v>
      </c>
      <c r="J16" s="172"/>
      <c r="K16" s="26"/>
      <c r="L16" s="22"/>
      <c r="M16" s="266" t="s">
        <v>39</v>
      </c>
      <c r="N16" s="266"/>
      <c r="O16" s="266"/>
      <c r="P16" s="266"/>
      <c r="Q16" s="174"/>
      <c r="R16" s="210">
        <f>((G25-G24)*G13)</f>
        <v>0</v>
      </c>
      <c r="S16" s="174"/>
      <c r="T16" s="210">
        <f>((I25-I24)*I13)</f>
        <v>0</v>
      </c>
      <c r="U16" s="151"/>
      <c r="V16" s="27"/>
    </row>
    <row r="17" spans="1:22" x14ac:dyDescent="0.25">
      <c r="A17" s="22"/>
      <c r="B17" s="266" t="s">
        <v>30</v>
      </c>
      <c r="C17" s="266"/>
      <c r="D17" s="266"/>
      <c r="E17" s="266"/>
      <c r="F17" s="174"/>
      <c r="G17" s="213">
        <f>G14*G15</f>
        <v>0</v>
      </c>
      <c r="H17" s="175"/>
      <c r="I17" s="213">
        <f>I14*I15</f>
        <v>0</v>
      </c>
      <c r="J17" s="172"/>
      <c r="K17" s="26"/>
      <c r="L17" s="22"/>
      <c r="M17" s="266" t="s">
        <v>40</v>
      </c>
      <c r="N17" s="266"/>
      <c r="O17" s="266"/>
      <c r="P17" s="266"/>
      <c r="Q17" s="174"/>
      <c r="R17" s="210" t="e">
        <f>(R16/(G17-G27))</f>
        <v>#DIV/0!</v>
      </c>
      <c r="S17" s="180"/>
      <c r="T17" s="210" t="e">
        <f>(T16/(I17-I27))</f>
        <v>#DIV/0!</v>
      </c>
      <c r="U17" s="151"/>
      <c r="V17" s="27"/>
    </row>
    <row r="18" spans="1:22" ht="15.75" thickBot="1" x14ac:dyDescent="0.3">
      <c r="A18" s="22"/>
      <c r="B18" s="162"/>
      <c r="C18" s="162"/>
      <c r="D18" s="162"/>
      <c r="E18" s="162"/>
      <c r="F18" s="163"/>
      <c r="G18" s="166"/>
      <c r="H18" s="166"/>
      <c r="I18" s="166"/>
      <c r="J18" s="151"/>
      <c r="K18" s="27"/>
      <c r="L18" s="22"/>
      <c r="M18" s="266" t="s">
        <v>41</v>
      </c>
      <c r="N18" s="266"/>
      <c r="O18" s="266"/>
      <c r="P18" s="266"/>
      <c r="Q18" s="174"/>
      <c r="R18" s="210">
        <f>IF(G8="Diesel",(0.044*G16*G28),(0.06*G16*G28))</f>
        <v>0</v>
      </c>
      <c r="S18" s="180"/>
      <c r="T18" s="182" t="s">
        <v>22</v>
      </c>
      <c r="U18" s="151"/>
      <c r="V18" s="27"/>
    </row>
    <row r="19" spans="1:22" ht="16.5" thickBot="1" x14ac:dyDescent="0.3">
      <c r="A19" s="22"/>
      <c r="B19" s="265" t="s">
        <v>15</v>
      </c>
      <c r="C19" s="265"/>
      <c r="D19" s="265"/>
      <c r="E19" s="265"/>
      <c r="F19" s="265"/>
      <c r="G19" s="265"/>
      <c r="H19" s="265"/>
      <c r="I19" s="265"/>
      <c r="J19" s="265"/>
      <c r="K19" s="27"/>
      <c r="L19" s="22"/>
      <c r="M19" s="266" t="s">
        <v>42</v>
      </c>
      <c r="N19" s="266"/>
      <c r="O19" s="266"/>
      <c r="P19" s="266"/>
      <c r="Q19" s="183"/>
      <c r="R19" s="210">
        <f>0.15*R18</f>
        <v>0</v>
      </c>
      <c r="S19" s="180"/>
      <c r="T19" s="182" t="s">
        <v>22</v>
      </c>
      <c r="U19" s="151"/>
      <c r="V19" s="27"/>
    </row>
    <row r="20" spans="1:22" ht="15.75" x14ac:dyDescent="0.25">
      <c r="A20" s="22"/>
      <c r="B20" s="149"/>
      <c r="C20" s="149"/>
      <c r="D20" s="149"/>
      <c r="E20" s="149"/>
      <c r="F20" s="149"/>
      <c r="G20" s="149"/>
      <c r="H20" s="149"/>
      <c r="I20" s="149"/>
      <c r="J20" s="149"/>
      <c r="K20" s="27"/>
      <c r="L20" s="22"/>
      <c r="M20" s="266" t="s">
        <v>43</v>
      </c>
      <c r="N20" s="266"/>
      <c r="O20" s="266"/>
      <c r="P20" s="266"/>
      <c r="Q20" s="35"/>
      <c r="R20" s="210">
        <f>1.1*G29</f>
        <v>0</v>
      </c>
      <c r="S20" s="180"/>
      <c r="T20" s="182" t="s">
        <v>22</v>
      </c>
      <c r="U20" s="151"/>
      <c r="V20" s="27"/>
    </row>
    <row r="21" spans="1:22" ht="15.75" x14ac:dyDescent="0.25">
      <c r="A21" s="22"/>
      <c r="B21" s="162"/>
      <c r="C21" s="162"/>
      <c r="D21" s="162"/>
      <c r="E21" s="162"/>
      <c r="F21" s="163"/>
      <c r="G21" s="157" t="s">
        <v>7</v>
      </c>
      <c r="H21" s="158"/>
      <c r="I21" s="157" t="s">
        <v>8</v>
      </c>
      <c r="J21" s="151"/>
      <c r="K21" s="27"/>
      <c r="L21" s="22"/>
      <c r="M21" s="266" t="s">
        <v>44</v>
      </c>
      <c r="N21" s="266"/>
      <c r="O21" s="266"/>
      <c r="P21" s="266"/>
      <c r="Q21" s="174"/>
      <c r="R21" s="210" t="e">
        <f>R17+R18+R19+R20</f>
        <v>#DIV/0!</v>
      </c>
      <c r="S21" s="180"/>
      <c r="T21" s="210" t="e">
        <f>T17</f>
        <v>#DIV/0!</v>
      </c>
      <c r="U21" s="151"/>
      <c r="V21" s="27"/>
    </row>
    <row r="22" spans="1:22" ht="15.75" thickBot="1" x14ac:dyDescent="0.3">
      <c r="A22" s="22"/>
      <c r="B22" s="266" t="s">
        <v>297</v>
      </c>
      <c r="C22" s="266"/>
      <c r="D22" s="266"/>
      <c r="E22" s="266"/>
      <c r="F22" s="167" t="s">
        <v>10</v>
      </c>
      <c r="G22" s="29">
        <v>0</v>
      </c>
      <c r="H22" s="168" t="s">
        <v>10</v>
      </c>
      <c r="I22" s="29">
        <v>0</v>
      </c>
      <c r="J22" s="151"/>
      <c r="K22" s="27"/>
      <c r="L22" s="22"/>
      <c r="M22" s="176"/>
      <c r="N22" s="176"/>
      <c r="O22" s="176"/>
      <c r="P22" s="176"/>
      <c r="Q22" s="174"/>
      <c r="R22" s="174"/>
      <c r="S22" s="174"/>
      <c r="T22" s="174"/>
      <c r="U22" s="151"/>
      <c r="V22" s="27"/>
    </row>
    <row r="23" spans="1:22" ht="16.5" thickBot="1" x14ac:dyDescent="0.3">
      <c r="A23" s="22"/>
      <c r="B23" s="267" t="s">
        <v>16</v>
      </c>
      <c r="C23" s="267"/>
      <c r="D23" s="267"/>
      <c r="E23" s="267"/>
      <c r="F23" s="159" t="s">
        <v>10</v>
      </c>
      <c r="G23" s="29">
        <v>0</v>
      </c>
      <c r="H23" s="160" t="s">
        <v>10</v>
      </c>
      <c r="I23" s="29">
        <v>0</v>
      </c>
      <c r="J23" s="151"/>
      <c r="K23" s="27"/>
      <c r="L23" s="22"/>
      <c r="M23" s="265" t="s">
        <v>45</v>
      </c>
      <c r="N23" s="265"/>
      <c r="O23" s="265"/>
      <c r="P23" s="265"/>
      <c r="Q23" s="265"/>
      <c r="R23" s="265"/>
      <c r="S23" s="265"/>
      <c r="T23" s="265"/>
      <c r="U23" s="265"/>
      <c r="V23" s="32"/>
    </row>
    <row r="24" spans="1:22" ht="15.75" x14ac:dyDescent="0.25">
      <c r="A24" s="22"/>
      <c r="B24" s="267" t="s">
        <v>17</v>
      </c>
      <c r="C24" s="267"/>
      <c r="D24" s="267"/>
      <c r="E24" s="267"/>
      <c r="F24" s="159" t="s">
        <v>10</v>
      </c>
      <c r="G24" s="29">
        <v>0</v>
      </c>
      <c r="H24" s="160" t="s">
        <v>10</v>
      </c>
      <c r="I24" s="29">
        <v>0</v>
      </c>
      <c r="J24" s="151"/>
      <c r="K24" s="27"/>
      <c r="L24" s="22"/>
      <c r="M24" s="149"/>
      <c r="N24" s="149"/>
      <c r="O24" s="149"/>
      <c r="P24" s="149"/>
      <c r="Q24" s="149"/>
      <c r="R24" s="149"/>
      <c r="S24" s="149"/>
      <c r="T24" s="149"/>
      <c r="U24" s="149"/>
      <c r="V24" s="32"/>
    </row>
    <row r="25" spans="1:22" ht="15.75" x14ac:dyDescent="0.25">
      <c r="A25" s="22"/>
      <c r="B25" s="267" t="s">
        <v>18</v>
      </c>
      <c r="C25" s="267"/>
      <c r="D25" s="267"/>
      <c r="E25" s="267"/>
      <c r="F25" s="159" t="s">
        <v>10</v>
      </c>
      <c r="G25" s="29">
        <v>0</v>
      </c>
      <c r="H25" s="160" t="s">
        <v>10</v>
      </c>
      <c r="I25" s="29">
        <v>0</v>
      </c>
      <c r="J25" s="151"/>
      <c r="K25" s="27"/>
      <c r="L25" s="22"/>
      <c r="M25" s="156"/>
      <c r="N25" s="156"/>
      <c r="O25" s="156"/>
      <c r="P25" s="156"/>
      <c r="Q25" s="156"/>
      <c r="R25" s="157" t="s">
        <v>7</v>
      </c>
      <c r="S25" s="158"/>
      <c r="T25" s="157" t="s">
        <v>8</v>
      </c>
      <c r="U25" s="151"/>
      <c r="V25" s="27"/>
    </row>
    <row r="26" spans="1:22" x14ac:dyDescent="0.25">
      <c r="A26" s="22"/>
      <c r="B26" s="266" t="s">
        <v>19</v>
      </c>
      <c r="C26" s="266"/>
      <c r="D26" s="266"/>
      <c r="E26" s="266"/>
      <c r="F26" s="159" t="s">
        <v>10</v>
      </c>
      <c r="G26" s="30">
        <v>0</v>
      </c>
      <c r="H26" s="160" t="s">
        <v>10</v>
      </c>
      <c r="I26" s="30">
        <v>0</v>
      </c>
      <c r="J26" s="151"/>
      <c r="K26" s="27"/>
      <c r="L26" s="22"/>
      <c r="M26" s="266" t="s">
        <v>46</v>
      </c>
      <c r="N26" s="266"/>
      <c r="O26" s="266"/>
      <c r="P26" s="266"/>
      <c r="Q26" s="176"/>
      <c r="R26" s="210" t="e">
        <f>R11+R21</f>
        <v>#N/A</v>
      </c>
      <c r="S26" s="184"/>
      <c r="T26" s="210" t="e">
        <f>T11+T21</f>
        <v>#N/A</v>
      </c>
      <c r="U26" s="151"/>
      <c r="V26" s="27"/>
    </row>
    <row r="27" spans="1:22" x14ac:dyDescent="0.25">
      <c r="A27" s="22"/>
      <c r="B27" s="266" t="s">
        <v>20</v>
      </c>
      <c r="C27" s="266"/>
      <c r="D27" s="266"/>
      <c r="E27" s="266"/>
      <c r="F27" s="159" t="s">
        <v>10</v>
      </c>
      <c r="G27" s="31">
        <v>0</v>
      </c>
      <c r="H27" s="160" t="s">
        <v>10</v>
      </c>
      <c r="I27" s="31">
        <v>0</v>
      </c>
      <c r="J27" s="151"/>
      <c r="K27" s="27"/>
      <c r="L27" s="22"/>
      <c r="M27" s="189"/>
      <c r="N27" s="189"/>
      <c r="O27" s="189"/>
      <c r="P27" s="189"/>
      <c r="Q27" s="176"/>
      <c r="R27" s="185"/>
      <c r="S27" s="184"/>
      <c r="T27" s="36"/>
      <c r="U27" s="151"/>
      <c r="V27" s="27"/>
    </row>
    <row r="28" spans="1:22" x14ac:dyDescent="0.25">
      <c r="A28" s="22"/>
      <c r="B28" s="266" t="s">
        <v>21</v>
      </c>
      <c r="C28" s="266"/>
      <c r="D28" s="266"/>
      <c r="E28" s="266"/>
      <c r="F28" s="159" t="s">
        <v>10</v>
      </c>
      <c r="G28" s="30">
        <v>0</v>
      </c>
      <c r="H28" s="169"/>
      <c r="I28" s="170" t="s">
        <v>22</v>
      </c>
      <c r="J28" s="151"/>
      <c r="K28" s="27"/>
      <c r="L28" s="22"/>
      <c r="M28" s="266" t="s">
        <v>47</v>
      </c>
      <c r="N28" s="266"/>
      <c r="O28" s="266"/>
      <c r="P28" s="266"/>
      <c r="Q28" s="176"/>
      <c r="R28" s="275" t="e">
        <f>R26+T26</f>
        <v>#N/A</v>
      </c>
      <c r="S28" s="276"/>
      <c r="T28" s="277"/>
      <c r="U28" s="151"/>
      <c r="V28" s="27"/>
    </row>
    <row r="29" spans="1:22" x14ac:dyDescent="0.25">
      <c r="A29" s="22"/>
      <c r="B29" s="267" t="s">
        <v>23</v>
      </c>
      <c r="C29" s="267"/>
      <c r="D29" s="267"/>
      <c r="E29" s="267"/>
      <c r="F29" s="159" t="s">
        <v>10</v>
      </c>
      <c r="G29" s="30">
        <v>0</v>
      </c>
      <c r="H29" s="165"/>
      <c r="I29" s="171" t="s">
        <v>22</v>
      </c>
      <c r="J29" s="151"/>
      <c r="K29" s="27"/>
      <c r="L29" s="22"/>
      <c r="M29" s="189"/>
      <c r="N29" s="189"/>
      <c r="O29" s="189"/>
      <c r="P29" s="189"/>
      <c r="Q29" s="176"/>
      <c r="R29" s="150"/>
      <c r="S29" s="150"/>
      <c r="T29" s="150"/>
      <c r="U29" s="151"/>
      <c r="V29" s="27"/>
    </row>
    <row r="30" spans="1:22" x14ac:dyDescent="0.25">
      <c r="A30" s="22"/>
      <c r="B30" s="266" t="s">
        <v>24</v>
      </c>
      <c r="C30" s="268"/>
      <c r="D30" s="268"/>
      <c r="E30" s="268"/>
      <c r="F30" s="159"/>
      <c r="G30" s="212" t="e">
        <f>INDEX('2 Capital Recovery'!$B$3:$O$22,MATCH('Tractor&amp;Imp'!$G$14,'2 Capital Recovery'!$A$3:$A$22,0),MATCH('Tractor&amp;Imp'!$G$22,'2 Capital Recovery'!$B$2:$O$2,0))</f>
        <v>#N/A</v>
      </c>
      <c r="H30" s="159"/>
      <c r="I30" s="212" t="e">
        <f>INDEX('2 Capital Recovery'!$B$3:$O$22,MATCH('Tractor&amp;Imp'!$I$14,'2 Capital Recovery'!$A$3:$A$22,0),MATCH('Tractor&amp;Imp'!$I$22,'2 Capital Recovery'!$B$2:$O$2,0))</f>
        <v>#N/A</v>
      </c>
      <c r="J30" s="151"/>
      <c r="K30" s="27"/>
      <c r="L30" s="22"/>
      <c r="M30" s="189"/>
      <c r="N30" s="189"/>
      <c r="O30" s="189"/>
      <c r="P30" s="189"/>
      <c r="Q30" s="176"/>
      <c r="R30" s="151"/>
      <c r="S30" s="186"/>
      <c r="T30" s="187"/>
      <c r="U30" s="151"/>
      <c r="V30" s="27"/>
    </row>
    <row r="31" spans="1:22" ht="26.25" x14ac:dyDescent="0.25">
      <c r="A31" s="22"/>
      <c r="B31" s="162"/>
      <c r="C31" s="162"/>
      <c r="D31" s="162"/>
      <c r="E31" s="162"/>
      <c r="F31" s="163"/>
      <c r="G31" s="166"/>
      <c r="H31" s="166"/>
      <c r="I31" s="166"/>
      <c r="J31" s="151"/>
      <c r="K31" s="27"/>
      <c r="L31" s="22"/>
      <c r="M31" s="269" t="s">
        <v>48</v>
      </c>
      <c r="N31" s="269"/>
      <c r="O31" s="269"/>
      <c r="P31" s="269"/>
      <c r="Q31" s="176"/>
      <c r="R31" s="270" t="e">
        <f>R28/I8</f>
        <v>#N/A</v>
      </c>
      <c r="S31" s="271"/>
      <c r="T31" s="271"/>
      <c r="U31" s="151"/>
      <c r="V31" s="27"/>
    </row>
    <row r="32" spans="1:22" ht="15.75" thickBot="1" x14ac:dyDescent="0.3">
      <c r="A32" s="37"/>
      <c r="B32" s="38"/>
      <c r="C32" s="38"/>
      <c r="D32" s="38"/>
      <c r="E32" s="38"/>
      <c r="F32" s="38"/>
      <c r="G32" s="38"/>
      <c r="H32" s="38"/>
      <c r="I32" s="38"/>
      <c r="J32" s="38"/>
      <c r="K32" s="39"/>
      <c r="L32" s="37"/>
      <c r="M32" s="38"/>
      <c r="N32" s="38"/>
      <c r="O32" s="38"/>
      <c r="P32" s="38"/>
      <c r="Q32" s="38"/>
      <c r="R32" s="38"/>
      <c r="S32" s="38"/>
      <c r="T32" s="38"/>
      <c r="U32" s="38"/>
      <c r="V32" s="39"/>
    </row>
  </sheetData>
  <sheetProtection algorithmName="SHA-512" hashValue="ksXcyAGJi3ilGVHHcW41GS4z90nbS0cetwCDMFG5azYatrk9mNxcKE/9kkCVm0JgemGETKUB2VijGPrLzHumcQ==" saltValue="xRAfy7NWckPFEKKyqcGv/w==" spinCount="100000" sheet="1" objects="1" scenarios="1"/>
  <mergeCells count="40">
    <mergeCell ref="M31:P31"/>
    <mergeCell ref="R31:T31"/>
    <mergeCell ref="A1:V1"/>
    <mergeCell ref="B10:J10"/>
    <mergeCell ref="M19:P19"/>
    <mergeCell ref="M20:P20"/>
    <mergeCell ref="M21:P21"/>
    <mergeCell ref="M23:U23"/>
    <mergeCell ref="M26:P26"/>
    <mergeCell ref="M28:P28"/>
    <mergeCell ref="R28:T28"/>
    <mergeCell ref="M10:P10"/>
    <mergeCell ref="M11:P11"/>
    <mergeCell ref="M13:U13"/>
    <mergeCell ref="M16:P16"/>
    <mergeCell ref="M17:P17"/>
    <mergeCell ref="M18:P18"/>
    <mergeCell ref="M3:U3"/>
    <mergeCell ref="M6:P6"/>
    <mergeCell ref="M7:P7"/>
    <mergeCell ref="M8:P8"/>
    <mergeCell ref="M9:P9"/>
    <mergeCell ref="B29:E29"/>
    <mergeCell ref="B30:E30"/>
    <mergeCell ref="B23:E23"/>
    <mergeCell ref="B24:E24"/>
    <mergeCell ref="B25:E25"/>
    <mergeCell ref="B26:E26"/>
    <mergeCell ref="B27:E27"/>
    <mergeCell ref="B28:E28"/>
    <mergeCell ref="F2:J4"/>
    <mergeCell ref="B4:E6"/>
    <mergeCell ref="B7:E7"/>
    <mergeCell ref="B19:J19"/>
    <mergeCell ref="B22:E22"/>
    <mergeCell ref="B13:E13"/>
    <mergeCell ref="B14:E14"/>
    <mergeCell ref="B15:E15"/>
    <mergeCell ref="B16:E16"/>
    <mergeCell ref="B17:E17"/>
  </mergeCells>
  <printOptions horizontalCentered="1" verticalCentered="1"/>
  <pageMargins left="0" right="0" top="0" bottom="0" header="0" footer="0"/>
  <pageSetup scale="57" orientation="landscape" r:id="rId1"/>
  <ignoredErrors>
    <ignoredError sqref="R31 M8:U30 M32:U32 M31:Q31 S31:U31 G30:I30" evalError="1"/>
  </ignoredErrors>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B290DBB7-32D5-4D56-AAC5-0817853CE52F}">
          <x14:formula1>
            <xm:f>Lists!$I$2:$I$3</xm:f>
          </x14:formula1>
          <xm:sqref>G8:G9</xm:sqref>
        </x14:dataValidation>
        <x14:dataValidation type="list" allowBlank="1" showInputMessage="1" showErrorMessage="1" xr:uid="{9CDB7DA8-683F-4166-9DA8-51CE278CA396}">
          <x14:formula1>
            <xm:f>Lists!$B$2:$B$102</xm:f>
          </x14:formula1>
          <xm:sqref>G22 I22</xm:sqref>
        </x14:dataValidation>
        <x14:dataValidation type="list" allowBlank="1" showInputMessage="1" showErrorMessage="1" xr:uid="{13D5E732-432A-43F2-AB2A-880BF204076D}">
          <x14:formula1>
            <xm:f>Lists!$F$2:$F$102</xm:f>
          </x14:formula1>
          <xm:sqref>G23 I23</xm:sqref>
        </x14:dataValidation>
        <x14:dataValidation type="list" allowBlank="1" showInputMessage="1" showErrorMessage="1" xr:uid="{B2838292-F823-44FD-946C-747935EDAE5D}">
          <x14:formula1>
            <xm:f>Lists!$G$2:$G$102</xm:f>
          </x14:formula1>
          <xm:sqref>G24:G25 I24:I25</xm:sqref>
        </x14:dataValidation>
        <x14:dataValidation type="list" allowBlank="1" showInputMessage="1" showErrorMessage="1" xr:uid="{83BF92E7-9DAF-446B-B983-9934B0E147EF}">
          <x14:formula1>
            <xm:f>Lists!$A$2:$A$32</xm:f>
          </x14:formula1>
          <xm:sqref>G14 I14</xm:sqref>
        </x14:dataValidation>
        <x14:dataValidation type="list" allowBlank="1" showInputMessage="1" showErrorMessage="1" xr:uid="{D0DFBF6F-1D9E-43B0-A09F-942516C8C281}">
          <x14:formula1>
            <xm:f>Lists!$K$2:$K$852</xm:f>
          </x14:formula1>
          <xm:sqref>G15 I15</xm:sqref>
        </x14:dataValidation>
        <x14:dataValidation type="list" allowBlank="1" showInputMessage="1" showErrorMessage="1" xr:uid="{923141BF-57B1-4016-B550-86FF431E66CB}">
          <x14:formula1>
            <xm:f>Lists!$E$2:$E$202</xm:f>
          </x14:formula1>
          <xm:sqref>G16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F4D8D-A113-4923-8442-85B03645DAEE}">
  <sheetPr>
    <tabColor rgb="FF0070C0"/>
    <pageSetUpPr fitToPage="1"/>
  </sheetPr>
  <dimension ref="A1:R57"/>
  <sheetViews>
    <sheetView workbookViewId="0">
      <selection activeCell="U11" sqref="U11"/>
    </sheetView>
  </sheetViews>
  <sheetFormatPr defaultRowHeight="15" x14ac:dyDescent="0.25"/>
  <cols>
    <col min="1" max="1" width="3.7109375" customWidth="1"/>
    <col min="2" max="2" width="10.42578125" bestFit="1" customWidth="1"/>
    <col min="6" max="6" width="3.7109375" customWidth="1"/>
    <col min="7" max="7" width="35.7109375" customWidth="1"/>
    <col min="8" max="8" width="5.42578125" bestFit="1" customWidth="1"/>
    <col min="9" max="10" width="3.7109375" customWidth="1"/>
    <col min="15" max="15" width="3.7109375" customWidth="1"/>
    <col min="16" max="16" width="35.7109375" customWidth="1"/>
    <col min="17" max="18" width="3.7109375" customWidth="1"/>
  </cols>
  <sheetData>
    <row r="1" spans="1:18" ht="21.75" thickBot="1" x14ac:dyDescent="0.4">
      <c r="A1" s="272" t="s">
        <v>301</v>
      </c>
      <c r="B1" s="273"/>
      <c r="C1" s="273"/>
      <c r="D1" s="273"/>
      <c r="E1" s="273"/>
      <c r="F1" s="273"/>
      <c r="G1" s="273"/>
      <c r="H1" s="273"/>
      <c r="I1" s="273"/>
      <c r="J1" s="273"/>
      <c r="K1" s="273"/>
      <c r="L1" s="273"/>
      <c r="M1" s="273"/>
      <c r="N1" s="273"/>
      <c r="O1" s="273"/>
      <c r="P1" s="273"/>
      <c r="Q1" s="273"/>
      <c r="R1" s="274"/>
    </row>
    <row r="2" spans="1:18" ht="15.75" customHeight="1" x14ac:dyDescent="0.35">
      <c r="A2" s="152"/>
      <c r="B2" s="153"/>
      <c r="C2" s="153"/>
      <c r="D2" s="153"/>
      <c r="E2" s="153"/>
      <c r="F2" s="261" t="s">
        <v>5</v>
      </c>
      <c r="G2" s="261"/>
      <c r="H2" s="261"/>
      <c r="I2" s="154"/>
      <c r="J2" s="198"/>
      <c r="K2" s="199"/>
      <c r="L2" s="199"/>
      <c r="M2" s="199"/>
      <c r="N2" s="199"/>
      <c r="O2" s="199"/>
      <c r="P2" s="199"/>
      <c r="Q2" s="199"/>
      <c r="R2" s="200"/>
    </row>
    <row r="3" spans="1:18" ht="16.5" thickBot="1" x14ac:dyDescent="0.3">
      <c r="A3" s="22"/>
      <c r="B3" s="155"/>
      <c r="C3" s="155"/>
      <c r="D3" s="155"/>
      <c r="E3" s="155"/>
      <c r="F3" s="262"/>
      <c r="G3" s="262"/>
      <c r="H3" s="262"/>
      <c r="I3" s="23"/>
      <c r="J3" s="22"/>
      <c r="K3" s="151"/>
      <c r="L3" s="151"/>
      <c r="M3" s="151"/>
      <c r="N3" s="151"/>
      <c r="O3" s="151"/>
      <c r="P3" s="151"/>
      <c r="Q3" s="151"/>
      <c r="R3" s="27"/>
    </row>
    <row r="4" spans="1:18" ht="16.5" thickBot="1" x14ac:dyDescent="0.3">
      <c r="A4" s="22"/>
      <c r="B4" s="263" t="s">
        <v>6</v>
      </c>
      <c r="C4" s="263"/>
      <c r="D4" s="263"/>
      <c r="E4" s="263"/>
      <c r="F4" s="262"/>
      <c r="G4" s="262"/>
      <c r="H4" s="262"/>
      <c r="I4" s="23"/>
      <c r="J4" s="22"/>
      <c r="K4" s="265" t="s">
        <v>31</v>
      </c>
      <c r="L4" s="265"/>
      <c r="M4" s="265"/>
      <c r="N4" s="265"/>
      <c r="O4" s="265"/>
      <c r="P4" s="265"/>
      <c r="Q4" s="265"/>
      <c r="R4" s="32"/>
    </row>
    <row r="5" spans="1:18" ht="15.75" customHeight="1" x14ac:dyDescent="0.25">
      <c r="A5" s="22"/>
      <c r="B5" s="263"/>
      <c r="C5" s="263"/>
      <c r="D5" s="263"/>
      <c r="E5" s="263"/>
      <c r="F5" s="156"/>
      <c r="G5" s="157" t="s">
        <v>49</v>
      </c>
      <c r="H5" s="203" t="s">
        <v>9</v>
      </c>
      <c r="I5" s="40"/>
      <c r="J5" s="22"/>
      <c r="K5" s="149"/>
      <c r="L5" s="149"/>
      <c r="M5" s="149"/>
      <c r="N5" s="149"/>
      <c r="O5" s="149"/>
      <c r="P5" s="149"/>
      <c r="Q5" s="149"/>
      <c r="R5" s="32"/>
    </row>
    <row r="6" spans="1:18" ht="15.75" x14ac:dyDescent="0.25">
      <c r="A6" s="22"/>
      <c r="B6" s="263"/>
      <c r="C6" s="263"/>
      <c r="D6" s="263"/>
      <c r="E6" s="263"/>
      <c r="F6" s="159" t="s">
        <v>10</v>
      </c>
      <c r="G6" s="25"/>
      <c r="H6" s="209">
        <f>'4 Field Capacity'!H17</f>
        <v>0</v>
      </c>
      <c r="I6" s="41"/>
      <c r="J6" s="22"/>
      <c r="K6" s="156"/>
      <c r="L6" s="156"/>
      <c r="M6" s="156"/>
      <c r="N6" s="156"/>
      <c r="O6" s="161"/>
      <c r="P6" s="157" t="s">
        <v>49</v>
      </c>
      <c r="Q6" s="156"/>
      <c r="R6" s="27"/>
    </row>
    <row r="7" spans="1:18" x14ac:dyDescent="0.25">
      <c r="A7" s="22"/>
      <c r="B7" s="264" t="s">
        <v>11</v>
      </c>
      <c r="C7" s="264"/>
      <c r="D7" s="264"/>
      <c r="E7" s="264"/>
      <c r="F7" s="159"/>
      <c r="G7" s="193" t="s">
        <v>13</v>
      </c>
      <c r="H7" s="194"/>
      <c r="I7" s="42"/>
      <c r="J7" s="22"/>
      <c r="K7" s="266" t="s">
        <v>50</v>
      </c>
      <c r="L7" s="268"/>
      <c r="M7" s="268"/>
      <c r="N7" s="268"/>
      <c r="O7" s="34"/>
      <c r="P7" s="210">
        <f>G23*G13</f>
        <v>0</v>
      </c>
      <c r="Q7" s="159"/>
      <c r="R7" s="27"/>
    </row>
    <row r="8" spans="1:18" x14ac:dyDescent="0.25">
      <c r="A8" s="22"/>
      <c r="B8" s="195"/>
      <c r="C8" s="195"/>
      <c r="D8" s="195"/>
      <c r="E8" s="195"/>
      <c r="F8" s="159" t="s">
        <v>10</v>
      </c>
      <c r="G8" s="25"/>
      <c r="H8" s="196"/>
      <c r="I8" s="41"/>
      <c r="J8" s="22"/>
      <c r="K8" s="266" t="s">
        <v>33</v>
      </c>
      <c r="L8" s="268"/>
      <c r="M8" s="268"/>
      <c r="N8" s="268"/>
      <c r="O8" s="151"/>
      <c r="P8" s="210">
        <f>G26-P7</f>
        <v>0</v>
      </c>
      <c r="Q8" s="44"/>
      <c r="R8" s="27"/>
    </row>
    <row r="9" spans="1:18" ht="15.75" thickBot="1" x14ac:dyDescent="0.3">
      <c r="A9" s="22"/>
      <c r="B9" s="197"/>
      <c r="C9" s="197"/>
      <c r="D9" s="197"/>
      <c r="E9" s="197"/>
      <c r="F9" s="163"/>
      <c r="G9" s="166"/>
      <c r="H9" s="166"/>
      <c r="I9" s="27"/>
      <c r="J9" s="22"/>
      <c r="K9" s="266" t="s">
        <v>34</v>
      </c>
      <c r="L9" s="268"/>
      <c r="M9" s="268"/>
      <c r="N9" s="268"/>
      <c r="O9" s="179"/>
      <c r="P9" s="210" t="e">
        <f>((P8*G30)+(G22*P7))</f>
        <v>#N/A</v>
      </c>
      <c r="Q9" s="44"/>
      <c r="R9" s="27"/>
    </row>
    <row r="10" spans="1:18" ht="16.5" thickBot="1" x14ac:dyDescent="0.3">
      <c r="A10" s="22"/>
      <c r="B10" s="265" t="s">
        <v>25</v>
      </c>
      <c r="C10" s="265"/>
      <c r="D10" s="265"/>
      <c r="E10" s="265"/>
      <c r="F10" s="265"/>
      <c r="G10" s="265"/>
      <c r="H10" s="265"/>
      <c r="I10" s="32"/>
      <c r="J10" s="22"/>
      <c r="K10" s="266" t="s">
        <v>35</v>
      </c>
      <c r="L10" s="268"/>
      <c r="M10" s="268"/>
      <c r="N10" s="268"/>
      <c r="O10" s="179"/>
      <c r="P10" s="210">
        <f>(0.01*((G26+P7)/2))</f>
        <v>0</v>
      </c>
      <c r="Q10" s="44"/>
      <c r="R10" s="27"/>
    </row>
    <row r="11" spans="1:18" ht="15.75" x14ac:dyDescent="0.25">
      <c r="A11" s="22"/>
      <c r="B11" s="149"/>
      <c r="C11" s="149"/>
      <c r="D11" s="149"/>
      <c r="E11" s="149"/>
      <c r="F11" s="149"/>
      <c r="G11" s="149"/>
      <c r="H11" s="149"/>
      <c r="I11" s="32"/>
      <c r="J11" s="22"/>
      <c r="K11" s="266" t="s">
        <v>36</v>
      </c>
      <c r="L11" s="268"/>
      <c r="M11" s="268"/>
      <c r="N11" s="268"/>
      <c r="O11" s="179"/>
      <c r="P11" s="210" t="e">
        <f>P9+P10</f>
        <v>#N/A</v>
      </c>
      <c r="Q11" s="44"/>
      <c r="R11" s="27"/>
    </row>
    <row r="12" spans="1:18" ht="15.75" x14ac:dyDescent="0.25">
      <c r="A12" s="22"/>
      <c r="B12" s="156"/>
      <c r="C12" s="156"/>
      <c r="D12" s="156"/>
      <c r="E12" s="156"/>
      <c r="F12" s="156"/>
      <c r="G12" s="157" t="s">
        <v>49</v>
      </c>
      <c r="H12" s="156"/>
      <c r="I12" s="27"/>
      <c r="J12" s="22"/>
      <c r="K12" s="266" t="s">
        <v>37</v>
      </c>
      <c r="L12" s="268"/>
      <c r="M12" s="268"/>
      <c r="N12" s="268"/>
      <c r="O12" s="179"/>
      <c r="P12" s="210" t="e">
        <f>P11/G15</f>
        <v>#N/A</v>
      </c>
      <c r="Q12" s="44"/>
      <c r="R12" s="27"/>
    </row>
    <row r="13" spans="1:18" ht="15.75" thickBot="1" x14ac:dyDescent="0.3">
      <c r="A13" s="22"/>
      <c r="B13" s="266" t="s">
        <v>26</v>
      </c>
      <c r="C13" s="266"/>
      <c r="D13" s="266"/>
      <c r="E13" s="266"/>
      <c r="F13" s="159" t="s">
        <v>10</v>
      </c>
      <c r="G13" s="30">
        <v>0</v>
      </c>
      <c r="H13" s="43"/>
      <c r="I13" s="27"/>
      <c r="J13" s="22"/>
      <c r="K13" s="176"/>
      <c r="L13" s="176"/>
      <c r="M13" s="176"/>
      <c r="N13" s="176"/>
      <c r="O13" s="176"/>
      <c r="P13" s="181"/>
      <c r="Q13" s="181"/>
      <c r="R13" s="27"/>
    </row>
    <row r="14" spans="1:18" ht="16.5" thickBot="1" x14ac:dyDescent="0.3">
      <c r="A14" s="22"/>
      <c r="B14" s="266" t="s">
        <v>27</v>
      </c>
      <c r="C14" s="266"/>
      <c r="D14" s="266"/>
      <c r="E14" s="266"/>
      <c r="F14" s="159" t="s">
        <v>10</v>
      </c>
      <c r="G14" s="33">
        <v>0</v>
      </c>
      <c r="H14" s="172"/>
      <c r="I14" s="26"/>
      <c r="J14" s="22"/>
      <c r="K14" s="265" t="s">
        <v>51</v>
      </c>
      <c r="L14" s="265"/>
      <c r="M14" s="265"/>
      <c r="N14" s="265"/>
      <c r="O14" s="265"/>
      <c r="P14" s="265"/>
      <c r="Q14" s="265"/>
      <c r="R14" s="32"/>
    </row>
    <row r="15" spans="1:18" ht="15.75" x14ac:dyDescent="0.25">
      <c r="A15" s="22"/>
      <c r="B15" s="266" t="s">
        <v>28</v>
      </c>
      <c r="C15" s="266"/>
      <c r="D15" s="266"/>
      <c r="E15" s="266"/>
      <c r="F15" s="159" t="s">
        <v>10</v>
      </c>
      <c r="G15" s="33">
        <v>0</v>
      </c>
      <c r="H15" s="172"/>
      <c r="I15" s="26"/>
      <c r="J15" s="22"/>
      <c r="K15" s="149"/>
      <c r="L15" s="149"/>
      <c r="M15" s="149"/>
      <c r="N15" s="149"/>
      <c r="O15" s="149"/>
      <c r="P15" s="149"/>
      <c r="Q15" s="149"/>
      <c r="R15" s="32"/>
    </row>
    <row r="16" spans="1:18" ht="15.75" x14ac:dyDescent="0.25">
      <c r="A16" s="22"/>
      <c r="B16" s="266" t="s">
        <v>29</v>
      </c>
      <c r="C16" s="266"/>
      <c r="D16" s="266"/>
      <c r="E16" s="266"/>
      <c r="F16" s="159" t="s">
        <v>10</v>
      </c>
      <c r="G16" s="33">
        <v>0</v>
      </c>
      <c r="H16" s="172"/>
      <c r="I16" s="27"/>
      <c r="J16" s="22"/>
      <c r="K16" s="156"/>
      <c r="L16" s="156"/>
      <c r="M16" s="156"/>
      <c r="N16" s="156"/>
      <c r="O16" s="156"/>
      <c r="P16" s="157" t="s">
        <v>49</v>
      </c>
      <c r="Q16" s="156"/>
      <c r="R16" s="27"/>
    </row>
    <row r="17" spans="1:18" x14ac:dyDescent="0.25">
      <c r="A17" s="22"/>
      <c r="B17" s="266" t="s">
        <v>30</v>
      </c>
      <c r="C17" s="266"/>
      <c r="D17" s="266"/>
      <c r="E17" s="266"/>
      <c r="F17" s="174"/>
      <c r="G17" s="211">
        <f>((G14*G15)+G27)</f>
        <v>0</v>
      </c>
      <c r="H17" s="172"/>
      <c r="I17" s="27"/>
      <c r="J17" s="22"/>
      <c r="K17" s="266" t="s">
        <v>39</v>
      </c>
      <c r="L17" s="266"/>
      <c r="M17" s="266"/>
      <c r="N17" s="266"/>
      <c r="O17" s="174"/>
      <c r="P17" s="210">
        <f>((G25-G24)*G13)</f>
        <v>0</v>
      </c>
      <c r="Q17" s="44"/>
      <c r="R17" s="27"/>
    </row>
    <row r="18" spans="1:18" ht="15.75" thickBot="1" x14ac:dyDescent="0.3">
      <c r="A18" s="22"/>
      <c r="B18" s="197"/>
      <c r="C18" s="197"/>
      <c r="D18" s="197"/>
      <c r="E18" s="197"/>
      <c r="F18" s="163"/>
      <c r="G18" s="166"/>
      <c r="H18" s="166"/>
      <c r="I18" s="27"/>
      <c r="J18" s="22"/>
      <c r="K18" s="266" t="s">
        <v>40</v>
      </c>
      <c r="L18" s="266"/>
      <c r="M18" s="266"/>
      <c r="N18" s="266"/>
      <c r="O18" s="174"/>
      <c r="P18" s="210" t="e">
        <f>(P17/(G17-G27))</f>
        <v>#DIV/0!</v>
      </c>
      <c r="Q18" s="44"/>
      <c r="R18" s="27"/>
    </row>
    <row r="19" spans="1:18" ht="16.5" thickBot="1" x14ac:dyDescent="0.3">
      <c r="A19" s="22"/>
      <c r="B19" s="265" t="s">
        <v>15</v>
      </c>
      <c r="C19" s="265"/>
      <c r="D19" s="265"/>
      <c r="E19" s="265"/>
      <c r="F19" s="265"/>
      <c r="G19" s="265"/>
      <c r="H19" s="265"/>
      <c r="I19" s="27"/>
      <c r="J19" s="22"/>
      <c r="K19" s="266" t="s">
        <v>41</v>
      </c>
      <c r="L19" s="266"/>
      <c r="M19" s="266"/>
      <c r="N19" s="266"/>
      <c r="O19" s="174"/>
      <c r="P19" s="210">
        <f>(0.044*G16*G28)</f>
        <v>0</v>
      </c>
      <c r="Q19" s="44"/>
      <c r="R19" s="27"/>
    </row>
    <row r="20" spans="1:18" ht="15.75" x14ac:dyDescent="0.25">
      <c r="A20" s="22"/>
      <c r="B20" s="149"/>
      <c r="C20" s="149"/>
      <c r="D20" s="149"/>
      <c r="E20" s="149"/>
      <c r="F20" s="149"/>
      <c r="G20" s="149"/>
      <c r="H20" s="149"/>
      <c r="I20" s="27"/>
      <c r="J20" s="22"/>
      <c r="K20" s="266" t="s">
        <v>42</v>
      </c>
      <c r="L20" s="266"/>
      <c r="M20" s="266"/>
      <c r="N20" s="266"/>
      <c r="O20" s="183"/>
      <c r="P20" s="210">
        <f>0.15*P19</f>
        <v>0</v>
      </c>
      <c r="Q20" s="44"/>
      <c r="R20" s="27"/>
    </row>
    <row r="21" spans="1:18" ht="15.75" x14ac:dyDescent="0.25">
      <c r="A21" s="22"/>
      <c r="B21" s="197"/>
      <c r="C21" s="197"/>
      <c r="D21" s="197"/>
      <c r="E21" s="197"/>
      <c r="F21" s="163"/>
      <c r="G21" s="157" t="s">
        <v>49</v>
      </c>
      <c r="H21" s="166"/>
      <c r="I21" s="27"/>
      <c r="J21" s="22"/>
      <c r="K21" s="266" t="s">
        <v>43</v>
      </c>
      <c r="L21" s="266"/>
      <c r="M21" s="266"/>
      <c r="N21" s="266"/>
      <c r="O21" s="35"/>
      <c r="P21" s="210">
        <f>1.1*G29</f>
        <v>0</v>
      </c>
      <c r="Q21" s="44"/>
      <c r="R21" s="27"/>
    </row>
    <row r="22" spans="1:18" x14ac:dyDescent="0.25">
      <c r="A22" s="22"/>
      <c r="B22" s="266" t="s">
        <v>299</v>
      </c>
      <c r="C22" s="266"/>
      <c r="D22" s="266"/>
      <c r="E22" s="266"/>
      <c r="F22" s="159" t="s">
        <v>10</v>
      </c>
      <c r="G22" s="29">
        <v>0</v>
      </c>
      <c r="H22" s="166"/>
      <c r="I22" s="27"/>
      <c r="J22" s="22"/>
      <c r="K22" s="266" t="s">
        <v>44</v>
      </c>
      <c r="L22" s="266"/>
      <c r="M22" s="266"/>
      <c r="N22" s="266"/>
      <c r="O22" s="174"/>
      <c r="P22" s="210" t="e">
        <f>P18+P19+P20+P21</f>
        <v>#DIV/0!</v>
      </c>
      <c r="Q22" s="44"/>
      <c r="R22" s="27"/>
    </row>
    <row r="23" spans="1:18" ht="15.75" thickBot="1" x14ac:dyDescent="0.3">
      <c r="A23" s="22"/>
      <c r="B23" s="267" t="s">
        <v>16</v>
      </c>
      <c r="C23" s="267"/>
      <c r="D23" s="267"/>
      <c r="E23" s="267"/>
      <c r="F23" s="159" t="s">
        <v>10</v>
      </c>
      <c r="G23" s="29">
        <v>0</v>
      </c>
      <c r="H23" s="166"/>
      <c r="I23" s="27"/>
      <c r="J23" s="22"/>
      <c r="K23" s="176"/>
      <c r="L23" s="176"/>
      <c r="M23" s="176"/>
      <c r="N23" s="176"/>
      <c r="O23" s="174"/>
      <c r="P23" s="174"/>
      <c r="Q23" s="174"/>
      <c r="R23" s="27"/>
    </row>
    <row r="24" spans="1:18" ht="16.5" thickBot="1" x14ac:dyDescent="0.3">
      <c r="A24" s="22"/>
      <c r="B24" s="267" t="s">
        <v>17</v>
      </c>
      <c r="C24" s="267"/>
      <c r="D24" s="267"/>
      <c r="E24" s="267"/>
      <c r="F24" s="159" t="s">
        <v>10</v>
      </c>
      <c r="G24" s="29">
        <v>0</v>
      </c>
      <c r="H24" s="166"/>
      <c r="I24" s="27"/>
      <c r="J24" s="22"/>
      <c r="K24" s="265" t="s">
        <v>45</v>
      </c>
      <c r="L24" s="265"/>
      <c r="M24" s="265"/>
      <c r="N24" s="265"/>
      <c r="O24" s="265"/>
      <c r="P24" s="265"/>
      <c r="Q24" s="265"/>
      <c r="R24" s="32"/>
    </row>
    <row r="25" spans="1:18" ht="15.75" x14ac:dyDescent="0.25">
      <c r="A25" s="22"/>
      <c r="B25" s="267" t="s">
        <v>18</v>
      </c>
      <c r="C25" s="267"/>
      <c r="D25" s="267"/>
      <c r="E25" s="267"/>
      <c r="F25" s="159" t="s">
        <v>10</v>
      </c>
      <c r="G25" s="29">
        <v>0</v>
      </c>
      <c r="H25" s="166"/>
      <c r="I25" s="27"/>
      <c r="J25" s="22"/>
      <c r="K25" s="149"/>
      <c r="L25" s="149"/>
      <c r="M25" s="149"/>
      <c r="N25" s="149"/>
      <c r="O25" s="149"/>
      <c r="P25" s="149"/>
      <c r="Q25" s="149"/>
      <c r="R25" s="32"/>
    </row>
    <row r="26" spans="1:18" ht="15.75" x14ac:dyDescent="0.25">
      <c r="A26" s="22"/>
      <c r="B26" s="266" t="s">
        <v>19</v>
      </c>
      <c r="C26" s="266"/>
      <c r="D26" s="266"/>
      <c r="E26" s="266"/>
      <c r="F26" s="159" t="s">
        <v>10</v>
      </c>
      <c r="G26" s="30">
        <v>0</v>
      </c>
      <c r="H26" s="166"/>
      <c r="I26" s="27"/>
      <c r="J26" s="22"/>
      <c r="K26" s="156"/>
      <c r="L26" s="156"/>
      <c r="M26" s="156"/>
      <c r="N26" s="156"/>
      <c r="O26" s="156"/>
      <c r="P26" s="157" t="s">
        <v>49</v>
      </c>
      <c r="Q26" s="156"/>
      <c r="R26" s="27"/>
    </row>
    <row r="27" spans="1:18" x14ac:dyDescent="0.25">
      <c r="A27" s="22"/>
      <c r="B27" s="266" t="s">
        <v>20</v>
      </c>
      <c r="C27" s="266"/>
      <c r="D27" s="266"/>
      <c r="E27" s="266"/>
      <c r="F27" s="159" t="s">
        <v>10</v>
      </c>
      <c r="G27" s="31">
        <v>0</v>
      </c>
      <c r="H27" s="166"/>
      <c r="I27" s="27"/>
      <c r="J27" s="22"/>
      <c r="K27" s="266" t="s">
        <v>46</v>
      </c>
      <c r="L27" s="266"/>
      <c r="M27" s="266"/>
      <c r="N27" s="266"/>
      <c r="O27" s="176"/>
      <c r="P27" s="210" t="e">
        <f>P12+P22</f>
        <v>#N/A</v>
      </c>
      <c r="Q27" s="201"/>
      <c r="R27" s="27"/>
    </row>
    <row r="28" spans="1:18" x14ac:dyDescent="0.25">
      <c r="A28" s="22"/>
      <c r="B28" s="266" t="s">
        <v>21</v>
      </c>
      <c r="C28" s="266"/>
      <c r="D28" s="266"/>
      <c r="E28" s="266"/>
      <c r="F28" s="159" t="s">
        <v>10</v>
      </c>
      <c r="G28" s="30">
        <v>0</v>
      </c>
      <c r="H28" s="166"/>
      <c r="I28" s="27"/>
      <c r="J28" s="22"/>
      <c r="K28" s="189"/>
      <c r="L28" s="189"/>
      <c r="M28" s="189"/>
      <c r="N28" s="189"/>
      <c r="O28" s="176"/>
      <c r="P28" s="192"/>
      <c r="Q28" s="201"/>
      <c r="R28" s="27"/>
    </row>
    <row r="29" spans="1:18" x14ac:dyDescent="0.25">
      <c r="A29" s="22"/>
      <c r="B29" s="267" t="s">
        <v>23</v>
      </c>
      <c r="C29" s="267"/>
      <c r="D29" s="267"/>
      <c r="E29" s="267"/>
      <c r="F29" s="159" t="s">
        <v>10</v>
      </c>
      <c r="G29" s="30">
        <v>0</v>
      </c>
      <c r="H29" s="166"/>
      <c r="I29" s="27"/>
      <c r="J29" s="22"/>
      <c r="K29" s="189"/>
      <c r="L29" s="189"/>
      <c r="M29" s="189"/>
      <c r="N29" s="189"/>
      <c r="O29" s="176"/>
      <c r="P29" s="192"/>
      <c r="Q29" s="201"/>
      <c r="R29" s="27"/>
    </row>
    <row r="30" spans="1:18" x14ac:dyDescent="0.25">
      <c r="A30" s="22"/>
      <c r="B30" s="266" t="s">
        <v>24</v>
      </c>
      <c r="C30" s="266"/>
      <c r="D30" s="266"/>
      <c r="E30" s="266"/>
      <c r="F30" s="163"/>
      <c r="G30" s="212" t="e">
        <f>INDEX('2 Capital Recovery'!$B$3:$O$22,MATCH('Self Propelled'!$G$14,'2 Capital Recovery'!$A$3:$A$22,0),MATCH('Self Propelled'!$G$22,'2 Capital Recovery'!$B$2:$O$2,0))</f>
        <v>#N/A</v>
      </c>
      <c r="H30" s="166"/>
      <c r="I30" s="27"/>
      <c r="J30" s="22"/>
      <c r="K30" s="202"/>
      <c r="L30" s="202"/>
      <c r="M30" s="202"/>
      <c r="N30" s="202"/>
      <c r="O30" s="176"/>
      <c r="P30" s="185"/>
      <c r="Q30" s="185"/>
      <c r="R30" s="27"/>
    </row>
    <row r="31" spans="1:18" ht="26.25" x14ac:dyDescent="0.25">
      <c r="A31" s="22"/>
      <c r="B31" s="197"/>
      <c r="C31" s="197"/>
      <c r="D31" s="197"/>
      <c r="E31" s="197"/>
      <c r="F31" s="163"/>
      <c r="G31" s="166"/>
      <c r="H31" s="166"/>
      <c r="I31" s="27"/>
      <c r="J31" s="22"/>
      <c r="K31" s="269" t="s">
        <v>48</v>
      </c>
      <c r="L31" s="269"/>
      <c r="M31" s="269"/>
      <c r="N31" s="269"/>
      <c r="O31" s="176"/>
      <c r="P31" s="188" t="e">
        <f>P27/G8</f>
        <v>#N/A</v>
      </c>
      <c r="Q31" s="151"/>
      <c r="R31" s="27"/>
    </row>
    <row r="32" spans="1:18" ht="15.75" thickBot="1" x14ac:dyDescent="0.3">
      <c r="A32" s="37"/>
      <c r="B32" s="38"/>
      <c r="C32" s="38"/>
      <c r="D32" s="38"/>
      <c r="E32" s="38"/>
      <c r="F32" s="38"/>
      <c r="G32" s="38"/>
      <c r="H32" s="38"/>
      <c r="I32" s="39"/>
      <c r="J32" s="37"/>
      <c r="K32" s="38"/>
      <c r="L32" s="38"/>
      <c r="M32" s="38"/>
      <c r="N32" s="38"/>
      <c r="O32" s="38"/>
      <c r="P32" s="38"/>
      <c r="Q32" s="38"/>
      <c r="R32" s="39"/>
    </row>
    <row r="57" ht="15" customHeight="1" x14ac:dyDescent="0.25"/>
  </sheetData>
  <sheetProtection algorithmName="SHA-512" hashValue="64cG6czDNc5LN6pt4lmUYBCAhuzIe5C6UFaVOrlKU/AUJMDbtIjC8nTBlevGUlEec+QcAeJAuemayAh3gM9gcA==" saltValue="PnsHm4Ytqw3iI2+wgYIM4w==" spinCount="100000" sheet="1" objects="1" scenarios="1"/>
  <mergeCells count="37">
    <mergeCell ref="K31:N31"/>
    <mergeCell ref="B10:H10"/>
    <mergeCell ref="B13:E13"/>
    <mergeCell ref="B14:E14"/>
    <mergeCell ref="B15:E15"/>
    <mergeCell ref="B16:E16"/>
    <mergeCell ref="B17:E17"/>
    <mergeCell ref="K18:N18"/>
    <mergeCell ref="K19:N19"/>
    <mergeCell ref="K20:N20"/>
    <mergeCell ref="K21:N21"/>
    <mergeCell ref="K22:N22"/>
    <mergeCell ref="K24:Q24"/>
    <mergeCell ref="K17:N17"/>
    <mergeCell ref="B30:E30"/>
    <mergeCell ref="B23:E23"/>
    <mergeCell ref="B24:E24"/>
    <mergeCell ref="B25:E25"/>
    <mergeCell ref="B26:E26"/>
    <mergeCell ref="B27:E27"/>
    <mergeCell ref="B28:E28"/>
    <mergeCell ref="A1:R1"/>
    <mergeCell ref="K4:Q4"/>
    <mergeCell ref="K7:N7"/>
    <mergeCell ref="K8:N8"/>
    <mergeCell ref="B29:E29"/>
    <mergeCell ref="F2:H4"/>
    <mergeCell ref="B4:E6"/>
    <mergeCell ref="B7:E7"/>
    <mergeCell ref="B19:H19"/>
    <mergeCell ref="B22:E22"/>
    <mergeCell ref="K9:N9"/>
    <mergeCell ref="K10:N10"/>
    <mergeCell ref="K11:N11"/>
    <mergeCell ref="K12:N12"/>
    <mergeCell ref="K14:Q14"/>
    <mergeCell ref="K27:N27"/>
  </mergeCells>
  <printOptions horizontalCentered="1" verticalCentered="1"/>
  <pageMargins left="0" right="0" top="0" bottom="0" header="0" footer="0"/>
  <pageSetup scale="76" orientation="landscape" r:id="rId1"/>
  <ignoredErrors>
    <ignoredError sqref="H6" unlockedFormula="1"/>
    <ignoredError sqref="P9:P12 P18:P22 P31 P27 G30" evalError="1"/>
  </ignoredError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961B16EF-60EA-4BC1-A9DF-BE5350A23E38}">
          <x14:formula1>
            <xm:f>Lists!$A$2:$A$32</xm:f>
          </x14:formula1>
          <xm:sqref>G14</xm:sqref>
        </x14:dataValidation>
        <x14:dataValidation type="list" allowBlank="1" showInputMessage="1" showErrorMessage="1" xr:uid="{796058F8-3798-416D-B079-CD0DA9F83279}">
          <x14:formula1>
            <xm:f>Lists!$K$2:$K$852</xm:f>
          </x14:formula1>
          <xm:sqref>G15</xm:sqref>
        </x14:dataValidation>
        <x14:dataValidation type="list" allowBlank="1" showInputMessage="1" showErrorMessage="1" xr:uid="{83597D06-EB42-4A7B-A63E-94FA787EC773}">
          <x14:formula1>
            <xm:f>Lists!$E$2:$E$202</xm:f>
          </x14:formula1>
          <xm:sqref>G16</xm:sqref>
        </x14:dataValidation>
        <x14:dataValidation type="list" allowBlank="1" showInputMessage="1" showErrorMessage="1" xr:uid="{6973AD78-4C4B-499A-B2B6-B923F6D5E39F}">
          <x14:formula1>
            <xm:f>Lists!$B$2:$B$102</xm:f>
          </x14:formula1>
          <xm:sqref>G22</xm:sqref>
        </x14:dataValidation>
        <x14:dataValidation type="list" allowBlank="1" showInputMessage="1" showErrorMessage="1" xr:uid="{445EB1DD-6CFF-4DE9-AC13-2177B923E79C}">
          <x14:formula1>
            <xm:f>Lists!$F$2:$F$102</xm:f>
          </x14:formula1>
          <xm:sqref>G23</xm:sqref>
        </x14:dataValidation>
        <x14:dataValidation type="list" allowBlank="1" showInputMessage="1" showErrorMessage="1" xr:uid="{C77B6273-7AB9-4C55-8C33-BB773353AA71}">
          <x14:formula1>
            <xm:f>Lists!$G$2:$G$102</xm:f>
          </x14:formula1>
          <xm:sqref>G24:G25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B4819-A572-4019-882A-10209C4A18A6}">
  <sheetPr>
    <pageSetUpPr fitToPage="1"/>
  </sheetPr>
  <dimension ref="A1:Y127"/>
  <sheetViews>
    <sheetView workbookViewId="0">
      <selection activeCell="O5" sqref="O5"/>
    </sheetView>
  </sheetViews>
  <sheetFormatPr defaultRowHeight="15" x14ac:dyDescent="0.25"/>
  <cols>
    <col min="1" max="1" width="13.7109375" bestFit="1" customWidth="1"/>
    <col min="2" max="2" width="6.85546875" bestFit="1" customWidth="1"/>
    <col min="3" max="3" width="7.5703125" bestFit="1" customWidth="1"/>
    <col min="4" max="4" width="8.5703125" bestFit="1" customWidth="1"/>
    <col min="5" max="5" width="9" bestFit="1" customWidth="1"/>
    <col min="6" max="6" width="6.140625" bestFit="1" customWidth="1"/>
    <col min="7" max="7" width="9.42578125" bestFit="1" customWidth="1"/>
    <col min="8" max="8" width="8" bestFit="1" customWidth="1"/>
    <col min="9" max="9" width="6.5703125" bestFit="1" customWidth="1"/>
    <col min="10" max="10" width="5.140625" bestFit="1" customWidth="1"/>
    <col min="11" max="11" width="8.85546875" customWidth="1"/>
    <col min="12" max="12" width="8.5703125" customWidth="1"/>
    <col min="13" max="13" width="8.7109375" customWidth="1"/>
    <col min="25" max="25" width="9.140625" style="45"/>
  </cols>
  <sheetData>
    <row r="1" spans="1:13" ht="24.75" thickBot="1" x14ac:dyDescent="0.45">
      <c r="A1" s="278" t="s">
        <v>52</v>
      </c>
      <c r="B1" s="278"/>
      <c r="C1" s="278"/>
      <c r="D1" s="278"/>
      <c r="E1" s="278"/>
      <c r="F1" s="278"/>
      <c r="G1" s="278"/>
      <c r="H1" s="278"/>
      <c r="I1" s="278"/>
      <c r="J1" s="278"/>
      <c r="K1" s="278"/>
      <c r="L1" s="278"/>
      <c r="M1" s="278"/>
    </row>
    <row r="2" spans="1:13" ht="15.75" thickBot="1" x14ac:dyDescent="0.3">
      <c r="A2" s="46"/>
      <c r="B2" s="280" t="s">
        <v>53</v>
      </c>
      <c r="C2" s="281"/>
      <c r="D2" s="282"/>
      <c r="E2" s="280" t="s">
        <v>54</v>
      </c>
      <c r="F2" s="281"/>
      <c r="G2" s="282"/>
      <c r="H2" s="280" t="s">
        <v>55</v>
      </c>
      <c r="I2" s="281"/>
      <c r="J2" s="282"/>
      <c r="K2" s="280" t="s">
        <v>56</v>
      </c>
      <c r="L2" s="281"/>
      <c r="M2" s="282"/>
    </row>
    <row r="3" spans="1:13" ht="15.75" thickBot="1" x14ac:dyDescent="0.3">
      <c r="A3" s="47" t="s">
        <v>57</v>
      </c>
      <c r="B3" s="48">
        <v>200</v>
      </c>
      <c r="C3" s="49">
        <v>400</v>
      </c>
      <c r="D3" s="50">
        <v>600</v>
      </c>
      <c r="E3" s="48">
        <v>200</v>
      </c>
      <c r="F3" s="49">
        <v>400</v>
      </c>
      <c r="G3" s="50">
        <v>600</v>
      </c>
      <c r="H3" s="48">
        <v>200</v>
      </c>
      <c r="I3" s="49">
        <v>400</v>
      </c>
      <c r="J3" s="50">
        <v>600</v>
      </c>
      <c r="K3" s="48">
        <v>100</v>
      </c>
      <c r="L3" s="49">
        <v>300</v>
      </c>
      <c r="M3" s="50">
        <v>500</v>
      </c>
    </row>
    <row r="4" spans="1:13" x14ac:dyDescent="0.25">
      <c r="A4" s="19" t="s">
        <v>58</v>
      </c>
      <c r="B4" s="51"/>
      <c r="C4" s="52"/>
      <c r="D4" s="53"/>
      <c r="E4" s="54"/>
      <c r="F4" s="52"/>
      <c r="G4" s="53"/>
      <c r="H4" s="54"/>
      <c r="I4" s="52"/>
      <c r="J4" s="53"/>
      <c r="K4" s="54"/>
      <c r="L4" s="55"/>
      <c r="M4" s="56"/>
    </row>
    <row r="5" spans="1:13" x14ac:dyDescent="0.25">
      <c r="A5" s="21">
        <v>1</v>
      </c>
      <c r="B5" s="57">
        <v>0.65</v>
      </c>
      <c r="C5" s="58">
        <v>0.6</v>
      </c>
      <c r="D5" s="59">
        <v>0.56000000000000005</v>
      </c>
      <c r="E5" s="57">
        <v>0.69</v>
      </c>
      <c r="F5" s="58">
        <v>0.68</v>
      </c>
      <c r="G5" s="59">
        <v>0.68</v>
      </c>
      <c r="H5" s="57">
        <v>0.69</v>
      </c>
      <c r="I5" s="58">
        <v>0.67</v>
      </c>
      <c r="J5" s="59">
        <v>0.66</v>
      </c>
      <c r="K5" s="57">
        <v>0.79</v>
      </c>
      <c r="L5" s="58">
        <v>0.69</v>
      </c>
      <c r="M5" s="59">
        <v>0.63</v>
      </c>
    </row>
    <row r="6" spans="1:13" x14ac:dyDescent="0.25">
      <c r="A6" s="21">
        <v>2</v>
      </c>
      <c r="B6" s="57">
        <v>0.59</v>
      </c>
      <c r="C6" s="58">
        <v>0.54</v>
      </c>
      <c r="D6" s="59">
        <v>0.5</v>
      </c>
      <c r="E6" s="57">
        <v>0.62</v>
      </c>
      <c r="F6" s="58">
        <v>0.62</v>
      </c>
      <c r="G6" s="59">
        <v>0.61</v>
      </c>
      <c r="H6" s="57">
        <v>0.61</v>
      </c>
      <c r="I6" s="58">
        <v>0.59</v>
      </c>
      <c r="J6" s="59">
        <v>0.57999999999999996</v>
      </c>
      <c r="K6" s="57">
        <v>0.67</v>
      </c>
      <c r="L6" s="58">
        <v>0.57999999999999996</v>
      </c>
      <c r="M6" s="59">
        <v>0.52</v>
      </c>
    </row>
    <row r="7" spans="1:13" x14ac:dyDescent="0.25">
      <c r="A7" s="21">
        <v>3</v>
      </c>
      <c r="B7" s="57">
        <v>0.54</v>
      </c>
      <c r="C7" s="58">
        <v>0.49</v>
      </c>
      <c r="D7" s="59">
        <v>0.46</v>
      </c>
      <c r="E7" s="57">
        <v>0.27</v>
      </c>
      <c r="F7" s="58">
        <v>0.56999999999999995</v>
      </c>
      <c r="G7" s="59">
        <v>0.56000000000000005</v>
      </c>
      <c r="H7" s="57">
        <v>0.55000000000000004</v>
      </c>
      <c r="I7" s="58">
        <v>0.54</v>
      </c>
      <c r="J7" s="59">
        <v>0.52</v>
      </c>
      <c r="K7" s="57">
        <v>0.59</v>
      </c>
      <c r="L7" s="58">
        <v>0.5</v>
      </c>
      <c r="M7" s="59">
        <v>0.45</v>
      </c>
    </row>
    <row r="8" spans="1:13" x14ac:dyDescent="0.25">
      <c r="A8" s="21">
        <v>4</v>
      </c>
      <c r="B8" s="57">
        <v>0.51</v>
      </c>
      <c r="C8" s="58">
        <v>0.46</v>
      </c>
      <c r="D8" s="59">
        <v>0.43</v>
      </c>
      <c r="E8" s="57">
        <v>0.53</v>
      </c>
      <c r="F8" s="58">
        <v>0.53</v>
      </c>
      <c r="G8" s="59">
        <v>0.52</v>
      </c>
      <c r="H8" s="57">
        <v>0.51</v>
      </c>
      <c r="I8" s="58">
        <v>0.49</v>
      </c>
      <c r="J8" s="59">
        <v>0.48</v>
      </c>
      <c r="K8" s="57">
        <v>0.52</v>
      </c>
      <c r="L8" s="58">
        <v>0.44</v>
      </c>
      <c r="M8" s="59">
        <v>0.39</v>
      </c>
    </row>
    <row r="9" spans="1:13" x14ac:dyDescent="0.25">
      <c r="A9" s="21">
        <v>5</v>
      </c>
      <c r="B9" s="57">
        <v>0.48</v>
      </c>
      <c r="C9" s="58">
        <v>0.43</v>
      </c>
      <c r="D9" s="59">
        <v>0.4</v>
      </c>
      <c r="E9" s="57">
        <v>0.5</v>
      </c>
      <c r="F9" s="58">
        <v>0.49</v>
      </c>
      <c r="G9" s="59">
        <v>0.49</v>
      </c>
      <c r="H9" s="57">
        <v>0.47</v>
      </c>
      <c r="I9" s="58">
        <v>0.45</v>
      </c>
      <c r="J9" s="59">
        <v>0.44</v>
      </c>
      <c r="K9" s="57">
        <v>0.47</v>
      </c>
      <c r="L9" s="58">
        <v>0.39</v>
      </c>
      <c r="M9" s="59">
        <v>0.34</v>
      </c>
    </row>
    <row r="10" spans="1:13" x14ac:dyDescent="0.25">
      <c r="A10" s="21">
        <v>6</v>
      </c>
      <c r="B10" s="57">
        <v>0.45</v>
      </c>
      <c r="C10" s="58">
        <v>0.4</v>
      </c>
      <c r="D10" s="59">
        <v>0.37</v>
      </c>
      <c r="E10" s="57">
        <v>0.47</v>
      </c>
      <c r="F10" s="58">
        <v>0.46</v>
      </c>
      <c r="G10" s="59">
        <v>0.46</v>
      </c>
      <c r="H10" s="57">
        <v>0.43</v>
      </c>
      <c r="I10" s="58">
        <v>0.42</v>
      </c>
      <c r="J10" s="59">
        <v>0.41</v>
      </c>
      <c r="K10" s="57">
        <v>0.42</v>
      </c>
      <c r="L10" s="58">
        <v>0.35</v>
      </c>
      <c r="M10" s="59">
        <v>0.3</v>
      </c>
    </row>
    <row r="11" spans="1:13" x14ac:dyDescent="0.25">
      <c r="A11" s="21">
        <v>7</v>
      </c>
      <c r="B11" s="57">
        <v>0.42</v>
      </c>
      <c r="C11" s="58">
        <v>0.38</v>
      </c>
      <c r="D11" s="59">
        <v>0.25</v>
      </c>
      <c r="E11" s="57">
        <v>0.44</v>
      </c>
      <c r="F11" s="58">
        <v>0.44</v>
      </c>
      <c r="G11" s="59">
        <v>0.43</v>
      </c>
      <c r="H11" s="57">
        <v>0.4</v>
      </c>
      <c r="I11" s="58">
        <v>0.39</v>
      </c>
      <c r="J11" s="59">
        <v>0.38</v>
      </c>
      <c r="K11" s="57">
        <v>0.38</v>
      </c>
      <c r="L11" s="58">
        <v>0.31</v>
      </c>
      <c r="M11" s="59">
        <v>0.27</v>
      </c>
    </row>
    <row r="12" spans="1:13" x14ac:dyDescent="0.25">
      <c r="A12" s="21">
        <v>8</v>
      </c>
      <c r="B12" s="57">
        <v>0.4</v>
      </c>
      <c r="C12" s="58">
        <v>0.36</v>
      </c>
      <c r="D12" s="59">
        <v>0.33</v>
      </c>
      <c r="E12" s="57">
        <v>0.42</v>
      </c>
      <c r="F12" s="58">
        <v>0.41</v>
      </c>
      <c r="G12" s="59">
        <v>0.41</v>
      </c>
      <c r="H12" s="57">
        <v>0.38</v>
      </c>
      <c r="I12" s="58">
        <v>0.36</v>
      </c>
      <c r="J12" s="59">
        <v>0.35</v>
      </c>
      <c r="K12" s="57">
        <v>0.35</v>
      </c>
      <c r="L12" s="58">
        <v>0.28000000000000003</v>
      </c>
      <c r="M12" s="59">
        <v>0.24</v>
      </c>
    </row>
    <row r="13" spans="1:13" x14ac:dyDescent="0.25">
      <c r="A13" s="21">
        <v>9</v>
      </c>
      <c r="B13" s="57">
        <v>0.38</v>
      </c>
      <c r="C13" s="58">
        <v>0.34</v>
      </c>
      <c r="D13" s="59">
        <v>0.31</v>
      </c>
      <c r="E13" s="57">
        <v>0.4</v>
      </c>
      <c r="F13" s="58">
        <v>0.39</v>
      </c>
      <c r="G13" s="59">
        <v>0.39</v>
      </c>
      <c r="H13" s="57">
        <v>0.35</v>
      </c>
      <c r="I13" s="58">
        <v>0.34</v>
      </c>
      <c r="J13" s="59">
        <v>0.33</v>
      </c>
      <c r="K13" s="57">
        <v>0.31</v>
      </c>
      <c r="L13" s="58">
        <v>0.25</v>
      </c>
      <c r="M13" s="59">
        <v>0.21</v>
      </c>
    </row>
    <row r="14" spans="1:13" x14ac:dyDescent="0.25">
      <c r="A14" s="21">
        <v>10</v>
      </c>
      <c r="B14" s="57">
        <v>0.36</v>
      </c>
      <c r="C14" s="58">
        <v>0.32</v>
      </c>
      <c r="D14" s="59">
        <v>0.3</v>
      </c>
      <c r="E14" s="57">
        <v>0.38</v>
      </c>
      <c r="F14" s="58">
        <v>0.37</v>
      </c>
      <c r="G14" s="59">
        <v>0.37</v>
      </c>
      <c r="H14" s="57">
        <v>0.33</v>
      </c>
      <c r="I14" s="58">
        <v>0.32</v>
      </c>
      <c r="J14" s="59">
        <v>0.31</v>
      </c>
      <c r="K14" s="57">
        <v>0.28000000000000003</v>
      </c>
      <c r="L14" s="58">
        <v>0.23</v>
      </c>
      <c r="M14" s="59">
        <v>0.19</v>
      </c>
    </row>
    <row r="15" spans="1:13" x14ac:dyDescent="0.25">
      <c r="A15" s="21">
        <v>11</v>
      </c>
      <c r="B15" s="57">
        <v>0.35</v>
      </c>
      <c r="C15" s="58">
        <v>0.31</v>
      </c>
      <c r="D15" s="59">
        <v>0.28000000000000003</v>
      </c>
      <c r="E15" s="57">
        <v>0.36</v>
      </c>
      <c r="F15" s="58">
        <v>0.35</v>
      </c>
      <c r="G15" s="59">
        <v>0.35</v>
      </c>
      <c r="H15" s="57">
        <v>0.31</v>
      </c>
      <c r="I15" s="58">
        <v>0.3</v>
      </c>
      <c r="J15" s="59">
        <v>0.28999999999999998</v>
      </c>
      <c r="K15" s="57">
        <v>0.26</v>
      </c>
      <c r="L15" s="58">
        <v>0.2</v>
      </c>
      <c r="M15" s="59">
        <v>0.17</v>
      </c>
    </row>
    <row r="16" spans="1:13" x14ac:dyDescent="0.25">
      <c r="A16" s="21">
        <v>12</v>
      </c>
      <c r="B16" s="57">
        <v>0.33</v>
      </c>
      <c r="C16" s="58">
        <v>0.28999999999999998</v>
      </c>
      <c r="D16" s="59">
        <v>0.27</v>
      </c>
      <c r="E16" s="57">
        <v>0.34</v>
      </c>
      <c r="F16" s="58">
        <v>0.34</v>
      </c>
      <c r="G16" s="59">
        <v>0.33</v>
      </c>
      <c r="H16" s="57">
        <v>0.28999999999999998</v>
      </c>
      <c r="I16" s="58">
        <v>0.28000000000000003</v>
      </c>
      <c r="J16" s="59">
        <v>0.27</v>
      </c>
      <c r="K16" s="57">
        <v>0.23</v>
      </c>
      <c r="L16" s="58">
        <v>0.18</v>
      </c>
      <c r="M16" s="59">
        <v>0.15</v>
      </c>
    </row>
    <row r="17" spans="1:14" x14ac:dyDescent="0.25">
      <c r="A17" s="21">
        <v>13</v>
      </c>
      <c r="B17" s="57">
        <v>0.32</v>
      </c>
      <c r="C17" s="58">
        <v>0.28000000000000003</v>
      </c>
      <c r="D17" s="59">
        <v>0.25</v>
      </c>
      <c r="E17" s="57">
        <v>0.33</v>
      </c>
      <c r="F17" s="58">
        <v>0.32</v>
      </c>
      <c r="G17" s="59">
        <v>0.32</v>
      </c>
      <c r="H17" s="57">
        <v>0.27</v>
      </c>
      <c r="I17" s="58">
        <v>0.26</v>
      </c>
      <c r="J17" s="59">
        <v>0.25</v>
      </c>
      <c r="K17" s="57">
        <v>0.21</v>
      </c>
      <c r="L17" s="58">
        <v>0.16</v>
      </c>
      <c r="M17" s="59">
        <v>0.13</v>
      </c>
    </row>
    <row r="18" spans="1:14" x14ac:dyDescent="0.25">
      <c r="A18" s="21">
        <v>14</v>
      </c>
      <c r="B18" s="57">
        <v>0.3</v>
      </c>
      <c r="C18" s="58">
        <v>0.27</v>
      </c>
      <c r="D18" s="59">
        <v>0.24</v>
      </c>
      <c r="E18" s="57">
        <v>0.31</v>
      </c>
      <c r="F18" s="58">
        <v>0.31</v>
      </c>
      <c r="G18" s="59">
        <v>0.3</v>
      </c>
      <c r="H18" s="57">
        <v>0.25</v>
      </c>
      <c r="I18" s="58">
        <v>0.24</v>
      </c>
      <c r="J18" s="59">
        <v>0.24</v>
      </c>
      <c r="K18" s="57">
        <v>0.19</v>
      </c>
      <c r="L18" s="58">
        <v>0.14000000000000001</v>
      </c>
      <c r="M18" s="59">
        <v>0.12</v>
      </c>
    </row>
    <row r="19" spans="1:14" x14ac:dyDescent="0.25">
      <c r="A19" s="21">
        <v>15</v>
      </c>
      <c r="B19" s="57">
        <v>0.28999999999999998</v>
      </c>
      <c r="C19" s="58">
        <v>0.25</v>
      </c>
      <c r="D19" s="59">
        <v>0.23</v>
      </c>
      <c r="E19" s="57">
        <v>0.3</v>
      </c>
      <c r="F19" s="58">
        <v>0.28999999999999998</v>
      </c>
      <c r="G19" s="59">
        <v>0.28999999999999998</v>
      </c>
      <c r="H19" s="57">
        <v>0.24</v>
      </c>
      <c r="I19" s="58">
        <v>0.23</v>
      </c>
      <c r="J19" s="59">
        <v>0.22</v>
      </c>
      <c r="K19" s="57">
        <v>0.17</v>
      </c>
      <c r="L19" s="58">
        <v>0.13</v>
      </c>
      <c r="M19" s="59">
        <v>0.1</v>
      </c>
    </row>
    <row r="20" spans="1:14" x14ac:dyDescent="0.25">
      <c r="A20" s="21">
        <v>16</v>
      </c>
      <c r="B20" s="57">
        <v>0.28000000000000003</v>
      </c>
      <c r="C20" s="58">
        <v>0.24</v>
      </c>
      <c r="D20" s="59">
        <v>0.22</v>
      </c>
      <c r="E20" s="57">
        <v>0.28000000000000003</v>
      </c>
      <c r="F20" s="58">
        <v>0.28000000000000003</v>
      </c>
      <c r="G20" s="59">
        <v>0.27</v>
      </c>
      <c r="H20" s="57">
        <v>0.22</v>
      </c>
      <c r="I20" s="58">
        <v>0.21</v>
      </c>
      <c r="J20" s="59">
        <v>0.21</v>
      </c>
      <c r="K20" s="57">
        <v>0.16</v>
      </c>
      <c r="L20" s="58">
        <v>0.11</v>
      </c>
      <c r="M20" s="59">
        <v>0.09</v>
      </c>
    </row>
    <row r="21" spans="1:14" x14ac:dyDescent="0.25">
      <c r="A21" s="21">
        <v>17</v>
      </c>
      <c r="B21" s="57">
        <v>0.26</v>
      </c>
      <c r="C21" s="58">
        <v>0.23</v>
      </c>
      <c r="D21" s="59">
        <v>0.21</v>
      </c>
      <c r="E21" s="57">
        <v>0.27</v>
      </c>
      <c r="F21" s="58">
        <v>0.27</v>
      </c>
      <c r="G21" s="59">
        <v>0.26</v>
      </c>
      <c r="H21" s="57">
        <v>0.21</v>
      </c>
      <c r="I21" s="58">
        <v>0.2</v>
      </c>
      <c r="J21" s="59">
        <v>0.19</v>
      </c>
      <c r="K21" s="57">
        <v>0.14000000000000001</v>
      </c>
      <c r="L21" s="58">
        <v>0.1</v>
      </c>
      <c r="M21" s="59">
        <v>0.08</v>
      </c>
    </row>
    <row r="22" spans="1:14" x14ac:dyDescent="0.25">
      <c r="A22" s="21">
        <v>18</v>
      </c>
      <c r="B22" s="57">
        <v>0.25</v>
      </c>
      <c r="C22" s="58">
        <v>0.22</v>
      </c>
      <c r="D22" s="59">
        <v>0.2</v>
      </c>
      <c r="E22" s="57">
        <v>0.26</v>
      </c>
      <c r="F22" s="58">
        <v>0.25</v>
      </c>
      <c r="G22" s="59">
        <v>0.25</v>
      </c>
      <c r="H22" s="57">
        <v>0.2</v>
      </c>
      <c r="I22" s="58">
        <v>0.19</v>
      </c>
      <c r="J22" s="59">
        <v>0.18</v>
      </c>
      <c r="K22" s="57">
        <v>0.13</v>
      </c>
      <c r="L22" s="58">
        <v>0.09</v>
      </c>
      <c r="M22" s="59">
        <v>7.0000000000000007E-2</v>
      </c>
    </row>
    <row r="23" spans="1:14" x14ac:dyDescent="0.25">
      <c r="A23" s="21">
        <v>19</v>
      </c>
      <c r="B23" s="57">
        <v>0.24</v>
      </c>
      <c r="C23" s="58">
        <v>0.21</v>
      </c>
      <c r="D23" s="59">
        <v>0.19</v>
      </c>
      <c r="E23" s="57">
        <v>0.25</v>
      </c>
      <c r="F23" s="58">
        <v>0.24</v>
      </c>
      <c r="G23" s="59">
        <v>0.24</v>
      </c>
      <c r="H23" s="57">
        <v>0.19</v>
      </c>
      <c r="I23" s="58">
        <v>0.18</v>
      </c>
      <c r="J23" s="59">
        <v>0.17</v>
      </c>
      <c r="K23" s="57">
        <v>0.11</v>
      </c>
      <c r="L23" s="58">
        <v>0.08</v>
      </c>
      <c r="M23" s="59">
        <v>0.06</v>
      </c>
    </row>
    <row r="24" spans="1:14" ht="15.75" thickBot="1" x14ac:dyDescent="0.3">
      <c r="A24" s="21">
        <v>20</v>
      </c>
      <c r="B24" s="57">
        <v>0.23</v>
      </c>
      <c r="C24" s="58">
        <v>0.2</v>
      </c>
      <c r="D24" s="59">
        <v>0.18</v>
      </c>
      <c r="E24" s="57">
        <v>0.24</v>
      </c>
      <c r="F24" s="58">
        <v>0.23</v>
      </c>
      <c r="G24" s="59">
        <v>0.23</v>
      </c>
      <c r="H24" s="57">
        <v>0.17</v>
      </c>
      <c r="I24" s="58">
        <v>0.17</v>
      </c>
      <c r="J24" s="59">
        <v>0.16</v>
      </c>
      <c r="K24" s="57">
        <v>0.1</v>
      </c>
      <c r="L24" s="58">
        <v>7.0000000000000007E-2</v>
      </c>
      <c r="M24" s="59">
        <v>0.05</v>
      </c>
    </row>
    <row r="25" spans="1:14" ht="15.75" thickBot="1" x14ac:dyDescent="0.3">
      <c r="A25" s="279" t="s">
        <v>59</v>
      </c>
      <c r="B25" s="279"/>
      <c r="C25" s="279"/>
      <c r="D25" s="279"/>
      <c r="E25" s="279"/>
      <c r="F25" s="279"/>
      <c r="G25" s="279"/>
      <c r="H25" s="279"/>
      <c r="I25" s="279"/>
      <c r="J25" s="279"/>
      <c r="K25" s="279"/>
      <c r="L25" s="279"/>
      <c r="M25" s="279"/>
    </row>
    <row r="26" spans="1:14" x14ac:dyDescent="0.25">
      <c r="A26" s="60"/>
      <c r="B26" s="61"/>
      <c r="C26" s="61"/>
      <c r="D26" s="61"/>
      <c r="E26" s="61"/>
      <c r="F26" s="61"/>
      <c r="G26" s="61"/>
      <c r="H26" s="61"/>
      <c r="I26" s="61"/>
      <c r="J26" s="61"/>
      <c r="K26" s="61"/>
      <c r="L26" s="62"/>
      <c r="M26" s="62"/>
    </row>
    <row r="27" spans="1:14" ht="24.75" thickBot="1" x14ac:dyDescent="0.45">
      <c r="A27" s="278" t="s">
        <v>60</v>
      </c>
      <c r="B27" s="278"/>
      <c r="C27" s="278"/>
      <c r="D27" s="278"/>
      <c r="E27" s="278"/>
      <c r="F27" s="278"/>
      <c r="G27" s="278"/>
      <c r="H27" s="278"/>
      <c r="I27" s="278"/>
      <c r="J27" s="63"/>
      <c r="K27" s="63"/>
      <c r="L27" s="63"/>
      <c r="M27" s="63"/>
    </row>
    <row r="28" spans="1:14" ht="45.75" thickBot="1" x14ac:dyDescent="0.3">
      <c r="A28" s="20" t="s">
        <v>58</v>
      </c>
      <c r="B28" s="64" t="s">
        <v>61</v>
      </c>
      <c r="C28" s="65" t="s">
        <v>62</v>
      </c>
      <c r="D28" s="65" t="s">
        <v>63</v>
      </c>
      <c r="E28" s="65" t="s">
        <v>64</v>
      </c>
      <c r="F28" s="64" t="s">
        <v>65</v>
      </c>
      <c r="G28" s="65" t="s">
        <v>66</v>
      </c>
      <c r="H28" s="64" t="s">
        <v>67</v>
      </c>
      <c r="I28" s="64" t="s">
        <v>68</v>
      </c>
      <c r="J28" s="66"/>
      <c r="K28" s="66"/>
      <c r="L28" s="67"/>
      <c r="M28" s="68"/>
      <c r="N28" s="67"/>
    </row>
    <row r="29" spans="1:14" x14ac:dyDescent="0.25">
      <c r="A29" s="69">
        <v>1</v>
      </c>
      <c r="B29" s="70">
        <v>0.47</v>
      </c>
      <c r="C29" s="70">
        <v>0.61</v>
      </c>
      <c r="D29" s="70">
        <v>0.65</v>
      </c>
      <c r="E29" s="70">
        <v>0.47</v>
      </c>
      <c r="F29" s="70">
        <v>0.56000000000000005</v>
      </c>
      <c r="G29" s="70">
        <v>0.49</v>
      </c>
      <c r="H29" s="70">
        <v>0.42</v>
      </c>
      <c r="I29" s="70">
        <v>0.69</v>
      </c>
      <c r="J29" s="61"/>
      <c r="K29" s="61"/>
      <c r="L29" s="45"/>
      <c r="M29" s="60"/>
      <c r="N29" s="71"/>
    </row>
    <row r="30" spans="1:14" x14ac:dyDescent="0.25">
      <c r="A30" s="69">
        <v>2</v>
      </c>
      <c r="B30" s="70">
        <v>0.44</v>
      </c>
      <c r="C30" s="70">
        <v>0.54</v>
      </c>
      <c r="D30" s="70">
        <v>0.6</v>
      </c>
      <c r="E30" s="70">
        <v>0.44</v>
      </c>
      <c r="F30" s="70">
        <v>0.5</v>
      </c>
      <c r="G30" s="70">
        <v>0.44</v>
      </c>
      <c r="H30" s="70">
        <v>0.39</v>
      </c>
      <c r="I30" s="70">
        <v>0.62</v>
      </c>
      <c r="J30" s="61"/>
      <c r="K30" s="61"/>
      <c r="L30" s="45"/>
      <c r="M30" s="60"/>
      <c r="N30" s="71"/>
    </row>
    <row r="31" spans="1:14" x14ac:dyDescent="0.25">
      <c r="A31" s="69">
        <v>3</v>
      </c>
      <c r="B31" s="70">
        <v>0.42</v>
      </c>
      <c r="C31" s="70">
        <v>0.49</v>
      </c>
      <c r="D31" s="70">
        <v>0.56000000000000005</v>
      </c>
      <c r="E31" s="70">
        <v>0.41</v>
      </c>
      <c r="F31" s="70">
        <v>0.46</v>
      </c>
      <c r="G31" s="70">
        <v>0.4</v>
      </c>
      <c r="H31" s="70">
        <v>0.36</v>
      </c>
      <c r="I31" s="70">
        <v>0.56000000000000005</v>
      </c>
      <c r="J31" s="72"/>
      <c r="K31" s="72"/>
      <c r="L31" s="45"/>
      <c r="M31" s="60"/>
      <c r="N31" s="71"/>
    </row>
    <row r="32" spans="1:14" x14ac:dyDescent="0.25">
      <c r="A32" s="69">
        <v>4</v>
      </c>
      <c r="B32" s="70">
        <v>0.4</v>
      </c>
      <c r="C32" s="70">
        <v>0.45</v>
      </c>
      <c r="D32" s="70">
        <v>0.53</v>
      </c>
      <c r="E32" s="70">
        <v>0.39</v>
      </c>
      <c r="F32" s="70">
        <v>0.42</v>
      </c>
      <c r="G32" s="70">
        <v>0.37</v>
      </c>
      <c r="H32" s="70">
        <v>0.34</v>
      </c>
      <c r="I32" s="70">
        <v>0.52</v>
      </c>
      <c r="J32" s="72"/>
      <c r="K32" s="72"/>
      <c r="L32" s="45"/>
      <c r="M32" s="60"/>
      <c r="N32" s="71"/>
    </row>
    <row r="33" spans="1:14" x14ac:dyDescent="0.25">
      <c r="A33" s="69">
        <v>5</v>
      </c>
      <c r="B33" s="70">
        <v>0.39</v>
      </c>
      <c r="C33" s="70">
        <v>0.42</v>
      </c>
      <c r="D33" s="70">
        <v>0.5</v>
      </c>
      <c r="E33" s="70">
        <v>0.37</v>
      </c>
      <c r="F33" s="70">
        <v>0.39</v>
      </c>
      <c r="G33" s="70">
        <v>0.35</v>
      </c>
      <c r="H33" s="70">
        <v>0.33</v>
      </c>
      <c r="I33" s="70">
        <v>0.48</v>
      </c>
      <c r="J33" s="72"/>
      <c r="K33" s="72"/>
      <c r="L33" s="45"/>
      <c r="M33" s="60"/>
      <c r="N33" s="71"/>
    </row>
    <row r="34" spans="1:14" x14ac:dyDescent="0.25">
      <c r="A34" s="69">
        <v>6</v>
      </c>
      <c r="B34" s="70">
        <v>0.38</v>
      </c>
      <c r="C34" s="70">
        <v>0.39</v>
      </c>
      <c r="D34" s="70">
        <v>0.48</v>
      </c>
      <c r="E34" s="70">
        <v>0.35</v>
      </c>
      <c r="F34" s="70">
        <v>0.37</v>
      </c>
      <c r="G34" s="70">
        <v>0.32</v>
      </c>
      <c r="H34" s="70">
        <v>0.31</v>
      </c>
      <c r="I34" s="70">
        <v>0.45</v>
      </c>
      <c r="J34" s="72"/>
      <c r="K34" s="72"/>
      <c r="L34" s="45"/>
      <c r="M34" s="60"/>
      <c r="N34" s="71"/>
    </row>
    <row r="35" spans="1:14" x14ac:dyDescent="0.25">
      <c r="A35" s="69">
        <v>7</v>
      </c>
      <c r="B35" s="70">
        <v>0.36</v>
      </c>
      <c r="C35" s="70">
        <v>0.36</v>
      </c>
      <c r="D35" s="70">
        <v>0.46</v>
      </c>
      <c r="E35" s="70">
        <v>0.33</v>
      </c>
      <c r="F35" s="70">
        <v>0.34</v>
      </c>
      <c r="G35" s="70">
        <v>0.3</v>
      </c>
      <c r="H35" s="70">
        <v>0.3</v>
      </c>
      <c r="I35" s="70">
        <v>0.42</v>
      </c>
      <c r="J35" s="72"/>
      <c r="K35" s="72"/>
      <c r="L35" s="45"/>
      <c r="M35" s="60"/>
      <c r="N35" s="71"/>
    </row>
    <row r="36" spans="1:14" x14ac:dyDescent="0.25">
      <c r="A36" s="69">
        <v>8</v>
      </c>
      <c r="B36" s="70">
        <v>0.35</v>
      </c>
      <c r="C36" s="70">
        <v>0.34</v>
      </c>
      <c r="D36" s="70">
        <v>0.44</v>
      </c>
      <c r="E36" s="70">
        <v>0.32</v>
      </c>
      <c r="F36" s="70">
        <v>0.32</v>
      </c>
      <c r="G36" s="70">
        <v>0.28000000000000003</v>
      </c>
      <c r="H36" s="70">
        <v>0.28999999999999998</v>
      </c>
      <c r="I36" s="70">
        <v>0.4</v>
      </c>
      <c r="J36" s="72"/>
      <c r="K36" s="72"/>
      <c r="L36" s="45"/>
      <c r="M36" s="60"/>
      <c r="N36" s="71"/>
    </row>
    <row r="37" spans="1:14" x14ac:dyDescent="0.25">
      <c r="A37" s="69">
        <v>9</v>
      </c>
      <c r="B37" s="70">
        <v>0.34</v>
      </c>
      <c r="C37" s="70">
        <v>0.31</v>
      </c>
      <c r="D37" s="70">
        <v>0.42</v>
      </c>
      <c r="E37" s="70">
        <v>0.31</v>
      </c>
      <c r="F37" s="70">
        <v>0.3</v>
      </c>
      <c r="G37" s="70">
        <v>0.27</v>
      </c>
      <c r="H37" s="70">
        <v>0.27</v>
      </c>
      <c r="I37" s="70">
        <v>0.37</v>
      </c>
      <c r="J37" s="72"/>
      <c r="K37" s="72"/>
      <c r="L37" s="45"/>
      <c r="M37" s="60"/>
      <c r="N37" s="71"/>
    </row>
    <row r="38" spans="1:14" x14ac:dyDescent="0.25">
      <c r="A38" s="69">
        <v>10</v>
      </c>
      <c r="B38" s="70">
        <v>0.33</v>
      </c>
      <c r="C38" s="70">
        <v>0.3</v>
      </c>
      <c r="D38" s="70">
        <v>0.4</v>
      </c>
      <c r="E38" s="70">
        <v>0.3</v>
      </c>
      <c r="F38" s="70">
        <v>0.28000000000000003</v>
      </c>
      <c r="G38" s="70">
        <v>0.25</v>
      </c>
      <c r="H38" s="70">
        <v>0.26</v>
      </c>
      <c r="I38" s="70">
        <v>0.35</v>
      </c>
      <c r="J38" s="72"/>
      <c r="K38" s="72"/>
      <c r="L38" s="45"/>
      <c r="M38" s="60"/>
      <c r="N38" s="71"/>
    </row>
    <row r="39" spans="1:14" x14ac:dyDescent="0.25">
      <c r="A39" s="69">
        <v>11</v>
      </c>
      <c r="B39" s="70">
        <v>0.32</v>
      </c>
      <c r="C39" s="70">
        <v>0.28000000000000003</v>
      </c>
      <c r="D39" s="70">
        <v>0.39</v>
      </c>
      <c r="E39" s="70">
        <v>0.28000000000000003</v>
      </c>
      <c r="F39" s="70">
        <v>0.27</v>
      </c>
      <c r="G39" s="70">
        <v>0.24</v>
      </c>
      <c r="H39" s="70">
        <v>0.25</v>
      </c>
      <c r="I39" s="70">
        <v>0.33</v>
      </c>
      <c r="J39" s="72"/>
      <c r="K39" s="72"/>
      <c r="L39" s="45"/>
      <c r="M39" s="60"/>
      <c r="N39" s="71"/>
    </row>
    <row r="40" spans="1:14" x14ac:dyDescent="0.25">
      <c r="A40" s="69">
        <v>12</v>
      </c>
      <c r="B40" s="70">
        <v>0.32</v>
      </c>
      <c r="C40" s="70">
        <v>0.26</v>
      </c>
      <c r="D40" s="70">
        <v>0.38</v>
      </c>
      <c r="E40" s="70">
        <v>0.27</v>
      </c>
      <c r="F40" s="70">
        <v>0.25</v>
      </c>
      <c r="G40" s="70">
        <v>0.23</v>
      </c>
      <c r="H40" s="70">
        <v>0.24</v>
      </c>
      <c r="I40" s="70">
        <v>0.31</v>
      </c>
      <c r="J40" s="72"/>
      <c r="K40" s="72"/>
      <c r="L40" s="45"/>
      <c r="M40" s="60"/>
      <c r="N40" s="71"/>
    </row>
    <row r="41" spans="1:14" x14ac:dyDescent="0.25">
      <c r="A41" s="69">
        <v>13</v>
      </c>
      <c r="B41" s="70">
        <v>0.31</v>
      </c>
      <c r="C41" s="70">
        <v>0.24</v>
      </c>
      <c r="D41" s="70">
        <v>0.36</v>
      </c>
      <c r="E41" s="70">
        <v>0.26</v>
      </c>
      <c r="F41" s="70">
        <v>0.24</v>
      </c>
      <c r="G41" s="70">
        <v>0.21</v>
      </c>
      <c r="H41" s="70">
        <v>0.24</v>
      </c>
      <c r="I41" s="70">
        <v>0.28999999999999998</v>
      </c>
      <c r="J41" s="72"/>
      <c r="K41" s="72"/>
      <c r="L41" s="45"/>
      <c r="M41" s="60"/>
      <c r="N41" s="71"/>
    </row>
    <row r="42" spans="1:14" x14ac:dyDescent="0.25">
      <c r="A42" s="69">
        <v>14</v>
      </c>
      <c r="B42" s="70">
        <v>0.3</v>
      </c>
      <c r="C42" s="70">
        <v>0.23</v>
      </c>
      <c r="D42" s="70">
        <v>0.35</v>
      </c>
      <c r="E42" s="70">
        <v>0.26</v>
      </c>
      <c r="F42" s="70">
        <v>0.22</v>
      </c>
      <c r="G42" s="70">
        <v>0.2</v>
      </c>
      <c r="H42" s="70">
        <v>0.23</v>
      </c>
      <c r="I42" s="70">
        <v>0.28000000000000003</v>
      </c>
      <c r="J42" s="72"/>
      <c r="K42" s="72"/>
      <c r="L42" s="45"/>
      <c r="M42" s="60"/>
      <c r="N42" s="71"/>
    </row>
    <row r="43" spans="1:14" x14ac:dyDescent="0.25">
      <c r="A43" s="69">
        <v>15</v>
      </c>
      <c r="B43" s="70">
        <v>0.28999999999999998</v>
      </c>
      <c r="C43" s="70">
        <v>0.22</v>
      </c>
      <c r="D43" s="70">
        <v>0.34</v>
      </c>
      <c r="E43" s="70">
        <v>0.25</v>
      </c>
      <c r="F43" s="70">
        <v>0.21</v>
      </c>
      <c r="G43" s="70">
        <v>0.19</v>
      </c>
      <c r="H43" s="70">
        <v>0.22</v>
      </c>
      <c r="I43" s="70">
        <v>0.26</v>
      </c>
      <c r="J43" s="72"/>
      <c r="K43" s="72"/>
      <c r="L43" s="45"/>
      <c r="M43" s="60"/>
      <c r="N43" s="71"/>
    </row>
    <row r="44" spans="1:14" x14ac:dyDescent="0.25">
      <c r="A44" s="69">
        <v>16</v>
      </c>
      <c r="B44" s="70">
        <v>0.28999999999999998</v>
      </c>
      <c r="C44" s="70">
        <v>0.2</v>
      </c>
      <c r="D44" s="70">
        <v>0.33</v>
      </c>
      <c r="E44" s="70">
        <v>0.24</v>
      </c>
      <c r="F44" s="70">
        <v>0.2</v>
      </c>
      <c r="G44" s="70">
        <v>0.18</v>
      </c>
      <c r="H44" s="70">
        <v>0.21</v>
      </c>
      <c r="I44" s="70">
        <v>0.25</v>
      </c>
      <c r="J44" s="72"/>
      <c r="K44" s="72"/>
      <c r="L44" s="45"/>
      <c r="M44" s="60"/>
      <c r="N44" s="71"/>
    </row>
    <row r="45" spans="1:14" x14ac:dyDescent="0.25">
      <c r="A45" s="69">
        <v>17</v>
      </c>
      <c r="B45" s="70">
        <v>0.28000000000000003</v>
      </c>
      <c r="C45" s="70">
        <v>0.19</v>
      </c>
      <c r="D45" s="70">
        <v>0.32</v>
      </c>
      <c r="E45" s="70">
        <v>0.23</v>
      </c>
      <c r="F45" s="70">
        <v>0.19</v>
      </c>
      <c r="G45" s="70">
        <v>0.17</v>
      </c>
      <c r="H45" s="70">
        <v>0.2</v>
      </c>
      <c r="I45" s="70">
        <v>0.24</v>
      </c>
      <c r="J45" s="72"/>
      <c r="K45" s="72"/>
      <c r="L45" s="45"/>
      <c r="M45" s="60"/>
      <c r="N45" s="71"/>
    </row>
    <row r="46" spans="1:14" x14ac:dyDescent="0.25">
      <c r="A46" s="69">
        <v>18</v>
      </c>
      <c r="B46" s="70">
        <v>0.27</v>
      </c>
      <c r="C46" s="70">
        <v>0.18</v>
      </c>
      <c r="D46" s="70">
        <v>0.3</v>
      </c>
      <c r="E46" s="70">
        <v>0.22</v>
      </c>
      <c r="F46" s="70">
        <v>0.18</v>
      </c>
      <c r="G46" s="70">
        <v>0.16</v>
      </c>
      <c r="H46" s="70">
        <v>0.2</v>
      </c>
      <c r="I46" s="70">
        <v>0.22</v>
      </c>
      <c r="J46" s="72"/>
      <c r="K46" s="72"/>
      <c r="L46" s="45"/>
      <c r="M46" s="60"/>
      <c r="N46" s="71"/>
    </row>
    <row r="47" spans="1:14" x14ac:dyDescent="0.25">
      <c r="A47" s="69">
        <v>19</v>
      </c>
      <c r="B47" s="70">
        <v>0.27</v>
      </c>
      <c r="C47" s="70">
        <v>0.17</v>
      </c>
      <c r="D47" s="70">
        <v>0.28999999999999998</v>
      </c>
      <c r="E47" s="70">
        <v>0.22</v>
      </c>
      <c r="F47" s="70">
        <v>0.17</v>
      </c>
      <c r="G47" s="70">
        <v>0.16</v>
      </c>
      <c r="H47" s="70">
        <v>0.19</v>
      </c>
      <c r="I47" s="70">
        <v>0.21</v>
      </c>
      <c r="J47" s="72"/>
      <c r="K47" s="72"/>
      <c r="L47" s="45"/>
      <c r="M47" s="60"/>
      <c r="N47" s="71"/>
    </row>
    <row r="48" spans="1:14" ht="15.75" thickBot="1" x14ac:dyDescent="0.3">
      <c r="A48" s="69">
        <v>20</v>
      </c>
      <c r="B48" s="70">
        <v>0.26</v>
      </c>
      <c r="C48" s="70">
        <v>0.16</v>
      </c>
      <c r="D48" s="70">
        <v>0.28999999999999998</v>
      </c>
      <c r="E48" s="70">
        <v>0.21</v>
      </c>
      <c r="F48" s="70">
        <v>0.16</v>
      </c>
      <c r="G48" s="70">
        <v>0.15</v>
      </c>
      <c r="H48" s="70">
        <v>0.19</v>
      </c>
      <c r="I48" s="70">
        <v>0.2</v>
      </c>
      <c r="J48" s="72"/>
      <c r="K48" s="72"/>
      <c r="L48" s="45"/>
      <c r="M48" s="60"/>
      <c r="N48" s="71"/>
    </row>
    <row r="49" spans="1:14" ht="15.75" thickBot="1" x14ac:dyDescent="0.3">
      <c r="A49" s="279" t="s">
        <v>59</v>
      </c>
      <c r="B49" s="279"/>
      <c r="C49" s="279"/>
      <c r="D49" s="279"/>
      <c r="E49" s="279"/>
      <c r="F49" s="279"/>
      <c r="G49" s="279"/>
      <c r="H49" s="279"/>
      <c r="I49" s="279"/>
      <c r="J49" s="72"/>
      <c r="K49" s="72"/>
      <c r="L49" s="45"/>
      <c r="N49" s="71"/>
    </row>
    <row r="50" spans="1:14" x14ac:dyDescent="0.25">
      <c r="L50" s="45"/>
      <c r="N50" s="71"/>
    </row>
    <row r="51" spans="1:14" x14ac:dyDescent="0.25">
      <c r="L51" s="45"/>
      <c r="N51" s="71"/>
    </row>
    <row r="52" spans="1:14" x14ac:dyDescent="0.25">
      <c r="L52" s="45"/>
      <c r="N52" s="71"/>
    </row>
    <row r="53" spans="1:14" x14ac:dyDescent="0.25">
      <c r="L53" s="45"/>
      <c r="N53" s="71"/>
    </row>
    <row r="54" spans="1:14" x14ac:dyDescent="0.25">
      <c r="L54" s="45"/>
      <c r="N54" s="71"/>
    </row>
    <row r="55" spans="1:14" x14ac:dyDescent="0.25">
      <c r="L55" s="45"/>
      <c r="N55" s="71"/>
    </row>
    <row r="56" spans="1:14" x14ac:dyDescent="0.25">
      <c r="L56" s="45"/>
      <c r="N56" s="71"/>
    </row>
    <row r="57" spans="1:14" x14ac:dyDescent="0.25">
      <c r="L57" s="45"/>
      <c r="N57" s="71"/>
    </row>
    <row r="58" spans="1:14" x14ac:dyDescent="0.25">
      <c r="L58" s="45"/>
      <c r="N58" s="71"/>
    </row>
    <row r="59" spans="1:14" x14ac:dyDescent="0.25">
      <c r="L59" s="45"/>
      <c r="N59" s="71"/>
    </row>
    <row r="60" spans="1:14" x14ac:dyDescent="0.25">
      <c r="L60" s="45"/>
      <c r="N60" s="71"/>
    </row>
    <row r="61" spans="1:14" x14ac:dyDescent="0.25">
      <c r="L61" s="45"/>
      <c r="N61" s="71"/>
    </row>
    <row r="62" spans="1:14" x14ac:dyDescent="0.25">
      <c r="L62" s="45"/>
      <c r="N62" s="71"/>
    </row>
    <row r="63" spans="1:14" x14ac:dyDescent="0.25">
      <c r="L63" s="45"/>
      <c r="N63" s="71"/>
    </row>
    <row r="64" spans="1:14" x14ac:dyDescent="0.25">
      <c r="L64" s="45"/>
      <c r="N64" s="71"/>
    </row>
    <row r="65" spans="12:14" x14ac:dyDescent="0.25">
      <c r="L65" s="45"/>
      <c r="N65" s="71"/>
    </row>
    <row r="66" spans="12:14" x14ac:dyDescent="0.25">
      <c r="L66" s="45"/>
      <c r="N66" s="71"/>
    </row>
    <row r="67" spans="12:14" x14ac:dyDescent="0.25">
      <c r="L67" s="45"/>
      <c r="N67" s="71"/>
    </row>
    <row r="68" spans="12:14" x14ac:dyDescent="0.25">
      <c r="L68" s="45"/>
      <c r="N68" s="71"/>
    </row>
    <row r="69" spans="12:14" x14ac:dyDescent="0.25">
      <c r="L69" s="45"/>
      <c r="N69" s="71"/>
    </row>
    <row r="70" spans="12:14" x14ac:dyDescent="0.25">
      <c r="L70" s="45"/>
      <c r="N70" s="71"/>
    </row>
    <row r="71" spans="12:14" x14ac:dyDescent="0.25">
      <c r="L71" s="45"/>
      <c r="N71" s="71"/>
    </row>
    <row r="72" spans="12:14" x14ac:dyDescent="0.25">
      <c r="L72" s="45"/>
      <c r="N72" s="71"/>
    </row>
    <row r="73" spans="12:14" x14ac:dyDescent="0.25">
      <c r="L73" s="45"/>
      <c r="N73" s="71"/>
    </row>
    <row r="74" spans="12:14" x14ac:dyDescent="0.25">
      <c r="N74" s="71"/>
    </row>
    <row r="75" spans="12:14" x14ac:dyDescent="0.25">
      <c r="N75" s="71"/>
    </row>
    <row r="76" spans="12:14" x14ac:dyDescent="0.25">
      <c r="N76" s="71"/>
    </row>
    <row r="77" spans="12:14" x14ac:dyDescent="0.25">
      <c r="N77" s="71"/>
    </row>
    <row r="78" spans="12:14" x14ac:dyDescent="0.25">
      <c r="N78" s="71"/>
    </row>
    <row r="79" spans="12:14" x14ac:dyDescent="0.25">
      <c r="N79" s="71"/>
    </row>
    <row r="80" spans="12:14" x14ac:dyDescent="0.25">
      <c r="N80" s="71"/>
    </row>
    <row r="81" spans="14:14" x14ac:dyDescent="0.25">
      <c r="N81" s="71"/>
    </row>
    <row r="82" spans="14:14" x14ac:dyDescent="0.25">
      <c r="N82" s="71"/>
    </row>
    <row r="83" spans="14:14" x14ac:dyDescent="0.25">
      <c r="N83" s="71"/>
    </row>
    <row r="84" spans="14:14" x14ac:dyDescent="0.25">
      <c r="N84" s="71"/>
    </row>
    <row r="85" spans="14:14" x14ac:dyDescent="0.25">
      <c r="N85" s="71"/>
    </row>
    <row r="86" spans="14:14" x14ac:dyDescent="0.25">
      <c r="N86" s="71"/>
    </row>
    <row r="87" spans="14:14" x14ac:dyDescent="0.25">
      <c r="N87" s="71"/>
    </row>
    <row r="88" spans="14:14" x14ac:dyDescent="0.25">
      <c r="N88" s="71"/>
    </row>
    <row r="89" spans="14:14" x14ac:dyDescent="0.25">
      <c r="N89" s="71"/>
    </row>
    <row r="90" spans="14:14" x14ac:dyDescent="0.25">
      <c r="N90" s="71"/>
    </row>
    <row r="91" spans="14:14" x14ac:dyDescent="0.25">
      <c r="N91" s="71"/>
    </row>
    <row r="92" spans="14:14" x14ac:dyDescent="0.25">
      <c r="N92" s="71"/>
    </row>
    <row r="93" spans="14:14" x14ac:dyDescent="0.25">
      <c r="N93" s="71"/>
    </row>
    <row r="94" spans="14:14" x14ac:dyDescent="0.25">
      <c r="N94" s="71"/>
    </row>
    <row r="95" spans="14:14" x14ac:dyDescent="0.25">
      <c r="N95" s="71"/>
    </row>
    <row r="96" spans="14:14" x14ac:dyDescent="0.25">
      <c r="N96" s="71"/>
    </row>
    <row r="97" spans="14:14" x14ac:dyDescent="0.25">
      <c r="N97" s="71"/>
    </row>
    <row r="98" spans="14:14" x14ac:dyDescent="0.25">
      <c r="N98" s="71"/>
    </row>
    <row r="99" spans="14:14" x14ac:dyDescent="0.25">
      <c r="N99" s="71"/>
    </row>
    <row r="100" spans="14:14" x14ac:dyDescent="0.25">
      <c r="N100" s="71"/>
    </row>
    <row r="101" spans="14:14" x14ac:dyDescent="0.25">
      <c r="N101" s="71"/>
    </row>
    <row r="102" spans="14:14" x14ac:dyDescent="0.25">
      <c r="N102" s="71"/>
    </row>
    <row r="103" spans="14:14" x14ac:dyDescent="0.25">
      <c r="N103" s="71"/>
    </row>
    <row r="104" spans="14:14" x14ac:dyDescent="0.25">
      <c r="N104" s="71"/>
    </row>
    <row r="105" spans="14:14" x14ac:dyDescent="0.25">
      <c r="N105" s="71"/>
    </row>
    <row r="106" spans="14:14" x14ac:dyDescent="0.25">
      <c r="N106" s="71"/>
    </row>
    <row r="107" spans="14:14" x14ac:dyDescent="0.25">
      <c r="N107" s="71"/>
    </row>
    <row r="108" spans="14:14" x14ac:dyDescent="0.25">
      <c r="N108" s="71"/>
    </row>
    <row r="109" spans="14:14" x14ac:dyDescent="0.25">
      <c r="N109" s="71"/>
    </row>
    <row r="110" spans="14:14" x14ac:dyDescent="0.25">
      <c r="N110" s="71"/>
    </row>
    <row r="111" spans="14:14" x14ac:dyDescent="0.25">
      <c r="N111" s="71"/>
    </row>
    <row r="112" spans="14:14" x14ac:dyDescent="0.25">
      <c r="N112" s="71"/>
    </row>
    <row r="113" spans="14:14" x14ac:dyDescent="0.25">
      <c r="N113" s="71"/>
    </row>
    <row r="114" spans="14:14" x14ac:dyDescent="0.25">
      <c r="N114" s="71"/>
    </row>
    <row r="115" spans="14:14" x14ac:dyDescent="0.25">
      <c r="N115" s="71"/>
    </row>
    <row r="116" spans="14:14" x14ac:dyDescent="0.25">
      <c r="N116" s="71"/>
    </row>
    <row r="117" spans="14:14" x14ac:dyDescent="0.25">
      <c r="N117" s="71"/>
    </row>
    <row r="118" spans="14:14" x14ac:dyDescent="0.25">
      <c r="N118" s="71"/>
    </row>
    <row r="119" spans="14:14" x14ac:dyDescent="0.25">
      <c r="N119" s="71"/>
    </row>
    <row r="120" spans="14:14" x14ac:dyDescent="0.25">
      <c r="N120" s="71"/>
    </row>
    <row r="121" spans="14:14" x14ac:dyDescent="0.25">
      <c r="N121" s="71"/>
    </row>
    <row r="122" spans="14:14" x14ac:dyDescent="0.25">
      <c r="N122" s="71"/>
    </row>
    <row r="123" spans="14:14" x14ac:dyDescent="0.25">
      <c r="N123" s="71"/>
    </row>
    <row r="124" spans="14:14" x14ac:dyDescent="0.25">
      <c r="N124" s="71"/>
    </row>
    <row r="125" spans="14:14" x14ac:dyDescent="0.25">
      <c r="N125" s="71"/>
    </row>
    <row r="126" spans="14:14" x14ac:dyDescent="0.25">
      <c r="N126" s="71"/>
    </row>
    <row r="127" spans="14:14" x14ac:dyDescent="0.25">
      <c r="N127" s="71"/>
    </row>
  </sheetData>
  <sheetProtection algorithmName="SHA-512" hashValue="SV3ltV4v4Mw3qCbX9CbJ1CDzYSnPOv8pX/Md1w4NkZ1vPN02XXXtdGRMw6dnwsyO6j8/TqIXq/HrS0CpCQqKwg==" saltValue="HQdcBwwebfnWB8KHiEIPXw==" spinCount="100000" sheet="1" objects="1" scenarios="1"/>
  <mergeCells count="8">
    <mergeCell ref="A27:I27"/>
    <mergeCell ref="A49:I49"/>
    <mergeCell ref="A1:M1"/>
    <mergeCell ref="B2:D2"/>
    <mergeCell ref="E2:G2"/>
    <mergeCell ref="H2:J2"/>
    <mergeCell ref="K2:M2"/>
    <mergeCell ref="A25:M25"/>
  </mergeCells>
  <pageMargins left="0.7" right="0.7" top="0.75" bottom="0.75" header="0.3" footer="0.3"/>
  <pageSetup scale="8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50163-4ADF-43ED-AED0-1DEF15FB34DB}">
  <sheetPr>
    <pageSetUpPr fitToPage="1"/>
  </sheetPr>
  <dimension ref="A1:S81"/>
  <sheetViews>
    <sheetView workbookViewId="0">
      <selection activeCell="Q4" sqref="Q4"/>
    </sheetView>
  </sheetViews>
  <sheetFormatPr defaultRowHeight="15" x14ac:dyDescent="0.25"/>
  <cols>
    <col min="1" max="1" width="9" bestFit="1" customWidth="1"/>
    <col min="2" max="15" width="6.140625" bestFit="1" customWidth="1"/>
  </cols>
  <sheetData>
    <row r="1" spans="1:19" ht="24.75" thickBot="1" x14ac:dyDescent="0.45">
      <c r="A1" s="283" t="s">
        <v>69</v>
      </c>
      <c r="B1" s="283"/>
      <c r="C1" s="283"/>
      <c r="D1" s="283"/>
      <c r="E1" s="283"/>
      <c r="F1" s="283"/>
      <c r="G1" s="283"/>
      <c r="H1" s="283"/>
      <c r="I1" s="283"/>
      <c r="J1" s="283"/>
      <c r="K1" s="283"/>
      <c r="L1" s="283"/>
      <c r="M1" s="283"/>
      <c r="N1" s="283"/>
      <c r="O1" s="283"/>
    </row>
    <row r="2" spans="1:19" x14ac:dyDescent="0.25">
      <c r="A2" s="73"/>
      <c r="B2" s="74">
        <v>0.02</v>
      </c>
      <c r="C2" s="74">
        <v>0.03</v>
      </c>
      <c r="D2" s="74">
        <v>0.04</v>
      </c>
      <c r="E2" s="74">
        <v>0.05</v>
      </c>
      <c r="F2" s="74">
        <v>0.06</v>
      </c>
      <c r="G2" s="74">
        <v>7.0000000000000007E-2</v>
      </c>
      <c r="H2" s="74">
        <v>0.08</v>
      </c>
      <c r="I2" s="74">
        <v>0.09</v>
      </c>
      <c r="J2" s="74">
        <v>0.1</v>
      </c>
      <c r="K2" s="74">
        <v>0.11</v>
      </c>
      <c r="L2" s="74">
        <v>0.12</v>
      </c>
      <c r="M2" s="74">
        <v>0.13</v>
      </c>
      <c r="N2" s="74">
        <v>0.14000000000000001</v>
      </c>
      <c r="O2" s="74">
        <v>0.15</v>
      </c>
      <c r="S2" s="67"/>
    </row>
    <row r="3" spans="1:19" x14ac:dyDescent="0.25">
      <c r="A3" s="75">
        <v>1</v>
      </c>
      <c r="B3" s="76">
        <v>1.02</v>
      </c>
      <c r="C3" s="76">
        <v>1.03</v>
      </c>
      <c r="D3" s="76">
        <v>1.04</v>
      </c>
      <c r="E3" s="76">
        <v>1.05</v>
      </c>
      <c r="F3" s="76">
        <v>1.06</v>
      </c>
      <c r="G3" s="76">
        <v>1.07</v>
      </c>
      <c r="H3" s="76">
        <v>1.08</v>
      </c>
      <c r="I3" s="76">
        <v>1.0900000000000001</v>
      </c>
      <c r="J3" s="76">
        <v>1.1000000000000001</v>
      </c>
      <c r="K3" s="76">
        <v>1.1100000000000001</v>
      </c>
      <c r="L3" s="76">
        <v>1.1200000000000001</v>
      </c>
      <c r="M3" s="76">
        <v>1.1299999999999999</v>
      </c>
      <c r="N3" s="76">
        <v>1.1399999999999999</v>
      </c>
      <c r="O3" s="76">
        <v>1.1499999999999999</v>
      </c>
      <c r="S3" s="77"/>
    </row>
    <row r="4" spans="1:19" x14ac:dyDescent="0.25">
      <c r="A4" s="75">
        <v>2</v>
      </c>
      <c r="B4" s="76">
        <v>0.51500000000000001</v>
      </c>
      <c r="C4" s="76">
        <v>0.52300000000000002</v>
      </c>
      <c r="D4" s="76">
        <v>0.53</v>
      </c>
      <c r="E4" s="76">
        <v>0.53800000000000003</v>
      </c>
      <c r="F4" s="76">
        <v>0.54500000000000004</v>
      </c>
      <c r="G4" s="76">
        <v>0.55300000000000005</v>
      </c>
      <c r="H4" s="76">
        <v>0.56100000000000005</v>
      </c>
      <c r="I4" s="76">
        <v>0.56799999999999995</v>
      </c>
      <c r="J4" s="76">
        <v>0.57599999999999996</v>
      </c>
      <c r="K4" s="76">
        <v>0.58399999999999996</v>
      </c>
      <c r="L4" s="76">
        <v>0.59199999999999997</v>
      </c>
      <c r="M4" s="76">
        <v>0.59899999999999998</v>
      </c>
      <c r="N4" s="76">
        <v>0.60699999999999998</v>
      </c>
      <c r="O4" s="76">
        <v>0.61499999999999999</v>
      </c>
      <c r="S4" s="77"/>
    </row>
    <row r="5" spans="1:19" x14ac:dyDescent="0.25">
      <c r="A5" s="75">
        <v>3</v>
      </c>
      <c r="B5" s="76">
        <v>0.34699999999999998</v>
      </c>
      <c r="C5" s="76">
        <v>0.35399999999999998</v>
      </c>
      <c r="D5" s="76">
        <v>0.36</v>
      </c>
      <c r="E5" s="76">
        <v>0.36699999999999999</v>
      </c>
      <c r="F5" s="76">
        <v>0.374</v>
      </c>
      <c r="G5" s="76">
        <v>0.38100000000000001</v>
      </c>
      <c r="H5" s="76">
        <v>0.38800000000000001</v>
      </c>
      <c r="I5" s="76">
        <v>0.39500000000000002</v>
      </c>
      <c r="J5" s="76">
        <v>0.40200000000000002</v>
      </c>
      <c r="K5" s="76">
        <v>0.40899999999999997</v>
      </c>
      <c r="L5" s="76">
        <v>0.41599999999999998</v>
      </c>
      <c r="M5" s="76">
        <v>0.42399999999999999</v>
      </c>
      <c r="N5" s="76">
        <v>0.43099999999999999</v>
      </c>
      <c r="O5" s="76">
        <v>0.438</v>
      </c>
      <c r="S5" s="77"/>
    </row>
    <row r="6" spans="1:19" x14ac:dyDescent="0.25">
      <c r="A6" s="75">
        <v>4</v>
      </c>
      <c r="B6" s="76">
        <v>0.26300000000000001</v>
      </c>
      <c r="C6" s="76">
        <v>0.26900000000000002</v>
      </c>
      <c r="D6" s="76">
        <v>0.27500000000000002</v>
      </c>
      <c r="E6" s="76">
        <v>0.28199999999999997</v>
      </c>
      <c r="F6" s="76">
        <v>0.28899999999999998</v>
      </c>
      <c r="G6" s="76">
        <v>0.29499999999999998</v>
      </c>
      <c r="H6" s="76">
        <v>0.30199999999999999</v>
      </c>
      <c r="I6" s="76">
        <v>0.309</v>
      </c>
      <c r="J6" s="76">
        <v>0.315</v>
      </c>
      <c r="K6" s="76">
        <v>0.32200000000000001</v>
      </c>
      <c r="L6" s="76">
        <v>0.32900000000000001</v>
      </c>
      <c r="M6" s="76">
        <v>0.33600000000000002</v>
      </c>
      <c r="N6" s="76">
        <v>0.34300000000000003</v>
      </c>
      <c r="O6" s="76">
        <v>0.35</v>
      </c>
      <c r="S6" s="77"/>
    </row>
    <row r="7" spans="1:19" x14ac:dyDescent="0.25">
      <c r="A7" s="75">
        <v>5</v>
      </c>
      <c r="B7" s="76">
        <v>0.21199999999999999</v>
      </c>
      <c r="C7" s="76">
        <v>0.218</v>
      </c>
      <c r="D7" s="76">
        <v>0.22500000000000001</v>
      </c>
      <c r="E7" s="76">
        <v>0.23100000000000001</v>
      </c>
      <c r="F7" s="76">
        <v>0.23699999999999999</v>
      </c>
      <c r="G7" s="76">
        <v>0.24399999999999999</v>
      </c>
      <c r="H7" s="76">
        <v>0.25</v>
      </c>
      <c r="I7" s="76">
        <v>0.25700000000000001</v>
      </c>
      <c r="J7" s="76">
        <v>0.26400000000000001</v>
      </c>
      <c r="K7" s="76">
        <v>0.27100000000000002</v>
      </c>
      <c r="L7" s="76">
        <v>0.27700000000000002</v>
      </c>
      <c r="M7" s="76">
        <v>0.28399999999999997</v>
      </c>
      <c r="N7" s="76">
        <v>0.29099999999999998</v>
      </c>
      <c r="O7" s="76">
        <v>0.29799999999999999</v>
      </c>
      <c r="S7" s="77"/>
    </row>
    <row r="8" spans="1:19" x14ac:dyDescent="0.25">
      <c r="A8" s="75">
        <v>6</v>
      </c>
      <c r="B8" s="76">
        <v>0.17899999999999999</v>
      </c>
      <c r="C8" s="76">
        <v>0.185</v>
      </c>
      <c r="D8" s="76">
        <v>0.191</v>
      </c>
      <c r="E8" s="76">
        <v>0.19700000000000001</v>
      </c>
      <c r="F8" s="76">
        <v>0.20300000000000001</v>
      </c>
      <c r="G8" s="76">
        <v>0.21</v>
      </c>
      <c r="H8" s="76">
        <v>0.216</v>
      </c>
      <c r="I8" s="76">
        <v>0.223</v>
      </c>
      <c r="J8" s="76">
        <v>0.23</v>
      </c>
      <c r="K8" s="76">
        <v>0.23599999999999999</v>
      </c>
      <c r="L8" s="76">
        <v>0.24299999999999999</v>
      </c>
      <c r="M8" s="76">
        <v>0.25</v>
      </c>
      <c r="N8" s="76">
        <v>0.25700000000000001</v>
      </c>
      <c r="O8" s="76">
        <v>0.26400000000000001</v>
      </c>
      <c r="S8" s="77"/>
    </row>
    <row r="9" spans="1:19" x14ac:dyDescent="0.25">
      <c r="A9" s="75">
        <v>7</v>
      </c>
      <c r="B9" s="76">
        <v>0.155</v>
      </c>
      <c r="C9" s="76">
        <v>0.161</v>
      </c>
      <c r="D9" s="76">
        <v>0.16700000000000001</v>
      </c>
      <c r="E9" s="76">
        <v>0.17299999999999999</v>
      </c>
      <c r="F9" s="76">
        <v>0.17899999999999999</v>
      </c>
      <c r="G9" s="76">
        <v>0.186</v>
      </c>
      <c r="H9" s="76">
        <v>0.192</v>
      </c>
      <c r="I9" s="76">
        <v>0.19900000000000001</v>
      </c>
      <c r="J9" s="76">
        <v>0.20499999999999999</v>
      </c>
      <c r="K9" s="76">
        <v>0.21199999999999999</v>
      </c>
      <c r="L9" s="76">
        <v>0.219</v>
      </c>
      <c r="M9" s="76">
        <v>0.22600000000000001</v>
      </c>
      <c r="N9" s="76">
        <v>0.23300000000000001</v>
      </c>
      <c r="O9" s="76">
        <v>0.24</v>
      </c>
      <c r="S9" s="77"/>
    </row>
    <row r="10" spans="1:19" x14ac:dyDescent="0.25">
      <c r="A10" s="75">
        <v>8</v>
      </c>
      <c r="B10" s="76">
        <v>0.13700000000000001</v>
      </c>
      <c r="C10" s="76">
        <v>0.14199999999999999</v>
      </c>
      <c r="D10" s="76">
        <v>0.14899999999999999</v>
      </c>
      <c r="E10" s="76">
        <v>0.155</v>
      </c>
      <c r="F10" s="76">
        <v>0.161</v>
      </c>
      <c r="G10" s="76">
        <v>0.16700000000000001</v>
      </c>
      <c r="H10" s="76">
        <v>0.17399999999999999</v>
      </c>
      <c r="I10" s="76">
        <v>0.18099999999999999</v>
      </c>
      <c r="J10" s="76">
        <v>0.187</v>
      </c>
      <c r="K10" s="76">
        <v>0.19400000000000001</v>
      </c>
      <c r="L10" s="76">
        <v>0.20100000000000001</v>
      </c>
      <c r="M10" s="76">
        <v>0.20799999999999999</v>
      </c>
      <c r="N10" s="76">
        <v>0.216</v>
      </c>
      <c r="O10" s="76">
        <v>0.223</v>
      </c>
      <c r="S10" s="77"/>
    </row>
    <row r="11" spans="1:19" x14ac:dyDescent="0.25">
      <c r="A11" s="75">
        <v>9</v>
      </c>
      <c r="B11" s="76">
        <v>0.123</v>
      </c>
      <c r="C11" s="76">
        <v>0.128</v>
      </c>
      <c r="D11" s="76">
        <v>0.13400000000000001</v>
      </c>
      <c r="E11" s="76">
        <v>0.14099999999999999</v>
      </c>
      <c r="F11" s="76">
        <v>0.14699999999999999</v>
      </c>
      <c r="G11" s="76">
        <v>0.153</v>
      </c>
      <c r="H11" s="76">
        <v>0.16</v>
      </c>
      <c r="I11" s="76">
        <v>0.16700000000000001</v>
      </c>
      <c r="J11" s="76">
        <v>0.17399999999999999</v>
      </c>
      <c r="K11" s="76">
        <v>0.18099999999999999</v>
      </c>
      <c r="L11" s="76">
        <v>0.188</v>
      </c>
      <c r="M11" s="76">
        <v>0.19500000000000001</v>
      </c>
      <c r="N11" s="76">
        <v>0.20200000000000001</v>
      </c>
      <c r="O11" s="76">
        <v>0.21</v>
      </c>
      <c r="S11" s="77"/>
    </row>
    <row r="12" spans="1:19" x14ac:dyDescent="0.25">
      <c r="A12" s="75">
        <v>10</v>
      </c>
      <c r="B12" s="76">
        <v>0.111</v>
      </c>
      <c r="C12" s="76">
        <v>0.11700000000000001</v>
      </c>
      <c r="D12" s="76">
        <v>0.123</v>
      </c>
      <c r="E12" s="76">
        <v>0.13</v>
      </c>
      <c r="F12" s="76">
        <v>0.13600000000000001</v>
      </c>
      <c r="G12" s="76">
        <v>0.14199999999999999</v>
      </c>
      <c r="H12" s="76">
        <v>0.14899999999999999</v>
      </c>
      <c r="I12" s="76">
        <v>0.156</v>
      </c>
      <c r="J12" s="76">
        <v>0.16300000000000001</v>
      </c>
      <c r="K12" s="76">
        <v>0.17</v>
      </c>
      <c r="L12" s="76">
        <v>0.17699999999999999</v>
      </c>
      <c r="M12" s="76">
        <v>0.184</v>
      </c>
      <c r="N12" s="76">
        <v>0.192</v>
      </c>
      <c r="O12" s="76">
        <v>0.19900000000000001</v>
      </c>
      <c r="S12" s="77"/>
    </row>
    <row r="13" spans="1:19" x14ac:dyDescent="0.25">
      <c r="A13" s="75">
        <v>11</v>
      </c>
      <c r="B13" s="76">
        <v>0.10199999999999999</v>
      </c>
      <c r="C13" s="76">
        <v>0.108</v>
      </c>
      <c r="D13" s="76">
        <v>0.114</v>
      </c>
      <c r="E13" s="76">
        <v>0.12</v>
      </c>
      <c r="F13" s="76">
        <v>0.127</v>
      </c>
      <c r="G13" s="76">
        <v>0.13300000000000001</v>
      </c>
      <c r="H13" s="76">
        <v>0.14000000000000001</v>
      </c>
      <c r="I13" s="76">
        <v>0.14699999999999999</v>
      </c>
      <c r="J13" s="76">
        <v>0.154</v>
      </c>
      <c r="K13" s="76">
        <v>0.161</v>
      </c>
      <c r="L13" s="76">
        <v>0.16800000000000001</v>
      </c>
      <c r="M13" s="76">
        <v>0.17599999999999999</v>
      </c>
      <c r="N13" s="76">
        <v>0.183</v>
      </c>
      <c r="O13" s="76">
        <v>0.191</v>
      </c>
      <c r="S13" s="77"/>
    </row>
    <row r="14" spans="1:19" x14ac:dyDescent="0.25">
      <c r="A14" s="75">
        <v>12</v>
      </c>
      <c r="B14" s="76">
        <v>9.5000000000000001E-2</v>
      </c>
      <c r="C14" s="76">
        <v>0.1</v>
      </c>
      <c r="D14" s="76">
        <v>0.107</v>
      </c>
      <c r="E14" s="76">
        <v>0.113</v>
      </c>
      <c r="F14" s="76">
        <v>0.11899999999999999</v>
      </c>
      <c r="G14" s="76">
        <v>0.126</v>
      </c>
      <c r="H14" s="76">
        <v>0.13300000000000001</v>
      </c>
      <c r="I14" s="76">
        <v>0.14000000000000001</v>
      </c>
      <c r="J14" s="76">
        <v>0.14699999999999999</v>
      </c>
      <c r="K14" s="76">
        <v>0.154</v>
      </c>
      <c r="L14" s="76">
        <v>0.161</v>
      </c>
      <c r="M14" s="76">
        <v>0.16900000000000001</v>
      </c>
      <c r="N14" s="76">
        <v>0.17699999999999999</v>
      </c>
      <c r="O14" s="76">
        <v>0.184</v>
      </c>
      <c r="S14" s="77"/>
    </row>
    <row r="15" spans="1:19" x14ac:dyDescent="0.25">
      <c r="A15" s="75">
        <v>13</v>
      </c>
      <c r="B15" s="76">
        <v>8.7999999999999995E-2</v>
      </c>
      <c r="C15" s="76">
        <v>9.4E-2</v>
      </c>
      <c r="D15" s="76">
        <v>0.1</v>
      </c>
      <c r="E15" s="76">
        <v>0.106</v>
      </c>
      <c r="F15" s="76">
        <v>0.113</v>
      </c>
      <c r="G15" s="76">
        <v>0.12</v>
      </c>
      <c r="H15" s="76">
        <v>0.127</v>
      </c>
      <c r="I15" s="76">
        <v>0.13400000000000001</v>
      </c>
      <c r="J15" s="76">
        <v>0.14099999999999999</v>
      </c>
      <c r="K15" s="76">
        <v>0.14799999999999999</v>
      </c>
      <c r="L15" s="76">
        <v>0.156</v>
      </c>
      <c r="M15" s="76">
        <v>0.16300000000000001</v>
      </c>
      <c r="N15" s="76">
        <v>0.17100000000000001</v>
      </c>
      <c r="O15" s="76">
        <v>0.17899999999999999</v>
      </c>
      <c r="S15" s="77"/>
    </row>
    <row r="16" spans="1:19" x14ac:dyDescent="0.25">
      <c r="A16" s="75">
        <v>14</v>
      </c>
      <c r="B16" s="76">
        <v>8.3000000000000004E-2</v>
      </c>
      <c r="C16" s="76">
        <v>8.8999999999999996E-2</v>
      </c>
      <c r="D16" s="76">
        <v>9.5000000000000001E-2</v>
      </c>
      <c r="E16" s="76">
        <v>0.10100000000000001</v>
      </c>
      <c r="F16" s="76">
        <v>0.108</v>
      </c>
      <c r="G16" s="76">
        <v>0.114</v>
      </c>
      <c r="H16" s="76">
        <v>0.121</v>
      </c>
      <c r="I16" s="76">
        <v>0.128</v>
      </c>
      <c r="J16" s="76">
        <v>0.13600000000000001</v>
      </c>
      <c r="K16" s="76">
        <v>0.14299999999999999</v>
      </c>
      <c r="L16" s="76">
        <v>0.151</v>
      </c>
      <c r="M16" s="76">
        <v>0.159</v>
      </c>
      <c r="N16" s="76">
        <v>0.16700000000000001</v>
      </c>
      <c r="O16" s="76">
        <v>0.17499999999999999</v>
      </c>
      <c r="S16" s="77"/>
    </row>
    <row r="17" spans="1:19" x14ac:dyDescent="0.25">
      <c r="A17" s="75">
        <v>15</v>
      </c>
      <c r="B17" s="76">
        <v>7.8E-2</v>
      </c>
      <c r="C17" s="76">
        <v>8.4000000000000005E-2</v>
      </c>
      <c r="D17" s="76">
        <v>0.09</v>
      </c>
      <c r="E17" s="76">
        <v>9.6000000000000002E-2</v>
      </c>
      <c r="F17" s="76">
        <v>0.10299999999999999</v>
      </c>
      <c r="G17" s="76">
        <v>0.11</v>
      </c>
      <c r="H17" s="76">
        <v>0.11700000000000001</v>
      </c>
      <c r="I17" s="76">
        <v>0.124</v>
      </c>
      <c r="J17" s="76">
        <v>0.13100000000000001</v>
      </c>
      <c r="K17" s="76">
        <v>0.13900000000000001</v>
      </c>
      <c r="L17" s="76">
        <v>0.14699999999999999</v>
      </c>
      <c r="M17" s="76">
        <v>0.155</v>
      </c>
      <c r="N17" s="76">
        <v>0.16300000000000001</v>
      </c>
      <c r="O17" s="76">
        <v>0.17100000000000001</v>
      </c>
      <c r="S17" s="77"/>
    </row>
    <row r="18" spans="1:19" x14ac:dyDescent="0.25">
      <c r="A18" s="75">
        <v>16</v>
      </c>
      <c r="B18" s="76">
        <v>7.3999999999999996E-2</v>
      </c>
      <c r="C18" s="76">
        <v>0.08</v>
      </c>
      <c r="D18" s="76">
        <v>8.5999999999999993E-2</v>
      </c>
      <c r="E18" s="76">
        <v>9.1999999999999998E-2</v>
      </c>
      <c r="F18" s="76">
        <v>9.9000000000000005E-2</v>
      </c>
      <c r="G18" s="76">
        <v>0.106</v>
      </c>
      <c r="H18" s="76">
        <v>0.113</v>
      </c>
      <c r="I18" s="76">
        <v>0.12</v>
      </c>
      <c r="J18" s="76">
        <v>0.128</v>
      </c>
      <c r="K18" s="76">
        <v>0.13600000000000001</v>
      </c>
      <c r="L18" s="76">
        <v>0.14299999999999999</v>
      </c>
      <c r="M18" s="76">
        <v>0.151</v>
      </c>
      <c r="N18" s="76">
        <v>0.16</v>
      </c>
      <c r="O18" s="76">
        <v>0.16800000000000001</v>
      </c>
      <c r="S18" s="77"/>
    </row>
    <row r="19" spans="1:19" x14ac:dyDescent="0.25">
      <c r="A19" s="75">
        <v>17</v>
      </c>
      <c r="B19" s="76">
        <v>7.0000000000000007E-2</v>
      </c>
      <c r="C19" s="76">
        <v>7.5999999999999998E-2</v>
      </c>
      <c r="D19" s="76">
        <v>8.2000000000000003E-2</v>
      </c>
      <c r="E19" s="76">
        <v>8.8999999999999996E-2</v>
      </c>
      <c r="F19" s="76">
        <v>9.5000000000000001E-2</v>
      </c>
      <c r="G19" s="76">
        <v>0.10199999999999999</v>
      </c>
      <c r="H19" s="76">
        <v>0.11</v>
      </c>
      <c r="I19" s="76">
        <v>0.11700000000000001</v>
      </c>
      <c r="J19" s="76">
        <v>0.125</v>
      </c>
      <c r="K19" s="76">
        <v>0.13200000000000001</v>
      </c>
      <c r="L19" s="76">
        <v>0.14000000000000001</v>
      </c>
      <c r="M19" s="76">
        <v>0.14899999999999999</v>
      </c>
      <c r="N19" s="76">
        <v>0.157</v>
      </c>
      <c r="O19" s="76">
        <v>0.16500000000000001</v>
      </c>
      <c r="S19" s="77"/>
    </row>
    <row r="20" spans="1:19" x14ac:dyDescent="0.25">
      <c r="A20" s="75">
        <v>18</v>
      </c>
      <c r="B20" s="76">
        <v>6.7000000000000004E-2</v>
      </c>
      <c r="C20" s="76">
        <v>7.2999999999999995E-2</v>
      </c>
      <c r="D20" s="76">
        <v>7.9000000000000001E-2</v>
      </c>
      <c r="E20" s="76">
        <v>8.5999999999999993E-2</v>
      </c>
      <c r="F20" s="76">
        <v>9.1999999999999998E-2</v>
      </c>
      <c r="G20" s="76">
        <v>9.9000000000000005E-2</v>
      </c>
      <c r="H20" s="76">
        <v>0.107</v>
      </c>
      <c r="I20" s="76">
        <v>0.114</v>
      </c>
      <c r="J20" s="76">
        <v>0.122</v>
      </c>
      <c r="K20" s="76">
        <v>0.13</v>
      </c>
      <c r="L20" s="76">
        <v>0.13800000000000001</v>
      </c>
      <c r="M20" s="76">
        <v>0.14599999999999999</v>
      </c>
      <c r="N20" s="76">
        <v>0.155</v>
      </c>
      <c r="O20" s="76">
        <v>0.16300000000000001</v>
      </c>
      <c r="S20" s="77"/>
    </row>
    <row r="21" spans="1:19" x14ac:dyDescent="0.25">
      <c r="A21" s="75">
        <v>19</v>
      </c>
      <c r="B21" s="76">
        <v>6.4000000000000001E-2</v>
      </c>
      <c r="C21" s="76">
        <v>7.0000000000000007E-2</v>
      </c>
      <c r="D21" s="76">
        <v>7.5999999999999998E-2</v>
      </c>
      <c r="E21" s="76">
        <v>8.3000000000000004E-2</v>
      </c>
      <c r="F21" s="76">
        <v>0.09</v>
      </c>
      <c r="G21" s="76">
        <v>9.7000000000000003E-2</v>
      </c>
      <c r="H21" s="76">
        <v>0.104</v>
      </c>
      <c r="I21" s="76">
        <v>0.112</v>
      </c>
      <c r="J21" s="76">
        <v>0.12</v>
      </c>
      <c r="K21" s="76">
        <v>0.128</v>
      </c>
      <c r="L21" s="76">
        <v>0.13600000000000001</v>
      </c>
      <c r="M21" s="76">
        <v>0.14399999999999999</v>
      </c>
      <c r="N21" s="76">
        <v>0.153</v>
      </c>
      <c r="O21" s="76">
        <v>0.161</v>
      </c>
      <c r="S21" s="77"/>
    </row>
    <row r="22" spans="1:19" ht="15.75" thickBot="1" x14ac:dyDescent="0.3">
      <c r="A22" s="78">
        <v>20</v>
      </c>
      <c r="B22" s="79">
        <v>6.0999999999999999E-2</v>
      </c>
      <c r="C22" s="79">
        <v>6.7000000000000004E-2</v>
      </c>
      <c r="D22" s="79">
        <v>7.3999999999999996E-2</v>
      </c>
      <c r="E22" s="79">
        <v>0.08</v>
      </c>
      <c r="F22" s="79">
        <v>8.6999999999999994E-2</v>
      </c>
      <c r="G22" s="79">
        <v>9.4E-2</v>
      </c>
      <c r="H22" s="79">
        <v>0.10199999999999999</v>
      </c>
      <c r="I22" s="79">
        <v>0.11</v>
      </c>
      <c r="J22" s="79">
        <v>0.11700000000000001</v>
      </c>
      <c r="K22" s="79">
        <v>0.126</v>
      </c>
      <c r="L22" s="79">
        <v>0.13400000000000001</v>
      </c>
      <c r="M22" s="79">
        <v>0.14199999999999999</v>
      </c>
      <c r="N22" s="79">
        <v>0.151</v>
      </c>
      <c r="O22" s="79">
        <v>0.16</v>
      </c>
      <c r="S22" s="77"/>
    </row>
    <row r="23" spans="1:19" ht="15.75" thickBot="1" x14ac:dyDescent="0.3">
      <c r="A23" s="279" t="s">
        <v>59</v>
      </c>
      <c r="B23" s="279"/>
      <c r="C23" s="279"/>
      <c r="D23" s="279"/>
      <c r="E23" s="279"/>
      <c r="F23" s="279"/>
      <c r="G23" s="279"/>
      <c r="H23" s="279"/>
      <c r="I23" s="279"/>
      <c r="J23" s="279"/>
      <c r="K23" s="279"/>
      <c r="L23" s="279"/>
      <c r="M23" s="279"/>
      <c r="N23" s="284"/>
      <c r="O23" s="284"/>
      <c r="S23" s="77"/>
    </row>
    <row r="24" spans="1:19" x14ac:dyDescent="0.25">
      <c r="S24" s="77"/>
    </row>
    <row r="25" spans="1:19" x14ac:dyDescent="0.25">
      <c r="S25" s="77"/>
    </row>
    <row r="26" spans="1:19" x14ac:dyDescent="0.25">
      <c r="C26" s="67"/>
      <c r="S26" s="77"/>
    </row>
    <row r="27" spans="1:19" x14ac:dyDescent="0.25">
      <c r="C27" s="77"/>
      <c r="S27" s="77"/>
    </row>
    <row r="28" spans="1:19" x14ac:dyDescent="0.25">
      <c r="C28" s="77"/>
      <c r="S28" s="77"/>
    </row>
    <row r="29" spans="1:19" x14ac:dyDescent="0.25">
      <c r="S29" s="77"/>
    </row>
    <row r="30" spans="1:19" x14ac:dyDescent="0.25">
      <c r="S30" s="77"/>
    </row>
    <row r="31" spans="1:19" x14ac:dyDescent="0.25">
      <c r="S31" s="77"/>
    </row>
    <row r="32" spans="1:19" x14ac:dyDescent="0.25">
      <c r="S32" s="77"/>
    </row>
    <row r="33" spans="19:19" x14ac:dyDescent="0.25">
      <c r="S33" s="77"/>
    </row>
    <row r="34" spans="19:19" x14ac:dyDescent="0.25">
      <c r="S34" s="77"/>
    </row>
    <row r="35" spans="19:19" x14ac:dyDescent="0.25">
      <c r="S35" s="77"/>
    </row>
    <row r="36" spans="19:19" x14ac:dyDescent="0.25">
      <c r="S36" s="77"/>
    </row>
    <row r="37" spans="19:19" x14ac:dyDescent="0.25">
      <c r="S37" s="77"/>
    </row>
    <row r="38" spans="19:19" x14ac:dyDescent="0.25">
      <c r="S38" s="77"/>
    </row>
    <row r="39" spans="19:19" x14ac:dyDescent="0.25">
      <c r="S39" s="77"/>
    </row>
    <row r="40" spans="19:19" x14ac:dyDescent="0.25">
      <c r="S40" s="77"/>
    </row>
    <row r="41" spans="19:19" x14ac:dyDescent="0.25">
      <c r="S41" s="77"/>
    </row>
    <row r="42" spans="19:19" x14ac:dyDescent="0.25">
      <c r="S42" s="77"/>
    </row>
    <row r="43" spans="19:19" x14ac:dyDescent="0.25">
      <c r="S43" s="77"/>
    </row>
    <row r="44" spans="19:19" x14ac:dyDescent="0.25">
      <c r="S44" s="77"/>
    </row>
    <row r="45" spans="19:19" x14ac:dyDescent="0.25">
      <c r="S45" s="77"/>
    </row>
    <row r="46" spans="19:19" x14ac:dyDescent="0.25">
      <c r="S46" s="77"/>
    </row>
    <row r="47" spans="19:19" x14ac:dyDescent="0.25">
      <c r="S47" s="77"/>
    </row>
    <row r="48" spans="19:19" x14ac:dyDescent="0.25">
      <c r="S48" s="77"/>
    </row>
    <row r="49" spans="19:19" x14ac:dyDescent="0.25">
      <c r="S49" s="77"/>
    </row>
    <row r="50" spans="19:19" x14ac:dyDescent="0.25">
      <c r="S50" s="77"/>
    </row>
    <row r="51" spans="19:19" x14ac:dyDescent="0.25">
      <c r="S51" s="77"/>
    </row>
    <row r="52" spans="19:19" x14ac:dyDescent="0.25">
      <c r="S52" s="77"/>
    </row>
    <row r="53" spans="19:19" x14ac:dyDescent="0.25">
      <c r="S53" s="77"/>
    </row>
    <row r="54" spans="19:19" x14ac:dyDescent="0.25">
      <c r="S54" s="77"/>
    </row>
    <row r="55" spans="19:19" x14ac:dyDescent="0.25">
      <c r="S55" s="77"/>
    </row>
    <row r="56" spans="19:19" x14ac:dyDescent="0.25">
      <c r="S56" s="77"/>
    </row>
    <row r="57" spans="19:19" x14ac:dyDescent="0.25">
      <c r="S57" s="77"/>
    </row>
    <row r="58" spans="19:19" x14ac:dyDescent="0.25">
      <c r="S58" s="77"/>
    </row>
    <row r="59" spans="19:19" x14ac:dyDescent="0.25">
      <c r="S59" s="77"/>
    </row>
    <row r="60" spans="19:19" x14ac:dyDescent="0.25">
      <c r="S60" s="77"/>
    </row>
    <row r="61" spans="19:19" x14ac:dyDescent="0.25">
      <c r="S61" s="77"/>
    </row>
    <row r="62" spans="19:19" x14ac:dyDescent="0.25">
      <c r="S62" s="77"/>
    </row>
    <row r="63" spans="19:19" x14ac:dyDescent="0.25">
      <c r="S63" s="77"/>
    </row>
    <row r="64" spans="19:19" x14ac:dyDescent="0.25">
      <c r="S64" s="77"/>
    </row>
    <row r="65" spans="19:19" x14ac:dyDescent="0.25">
      <c r="S65" s="77"/>
    </row>
    <row r="66" spans="19:19" x14ac:dyDescent="0.25">
      <c r="S66" s="77"/>
    </row>
    <row r="67" spans="19:19" x14ac:dyDescent="0.25">
      <c r="S67" s="77"/>
    </row>
    <row r="68" spans="19:19" x14ac:dyDescent="0.25">
      <c r="S68" s="77"/>
    </row>
    <row r="69" spans="19:19" x14ac:dyDescent="0.25">
      <c r="S69" s="77"/>
    </row>
    <row r="70" spans="19:19" x14ac:dyDescent="0.25">
      <c r="S70" s="77"/>
    </row>
    <row r="71" spans="19:19" x14ac:dyDescent="0.25">
      <c r="S71" s="77"/>
    </row>
    <row r="72" spans="19:19" x14ac:dyDescent="0.25">
      <c r="S72" s="77"/>
    </row>
    <row r="73" spans="19:19" x14ac:dyDescent="0.25">
      <c r="S73" s="77"/>
    </row>
    <row r="74" spans="19:19" x14ac:dyDescent="0.25">
      <c r="S74" s="77"/>
    </row>
    <row r="75" spans="19:19" x14ac:dyDescent="0.25">
      <c r="S75" s="77"/>
    </row>
    <row r="76" spans="19:19" x14ac:dyDescent="0.25">
      <c r="S76" s="77"/>
    </row>
    <row r="77" spans="19:19" x14ac:dyDescent="0.25">
      <c r="S77" s="77"/>
    </row>
    <row r="78" spans="19:19" x14ac:dyDescent="0.25">
      <c r="S78" s="77"/>
    </row>
    <row r="79" spans="19:19" x14ac:dyDescent="0.25">
      <c r="S79" s="77"/>
    </row>
    <row r="80" spans="19:19" x14ac:dyDescent="0.25">
      <c r="S80" s="77"/>
    </row>
    <row r="81" spans="19:19" x14ac:dyDescent="0.25">
      <c r="S81" s="77"/>
    </row>
  </sheetData>
  <sheetProtection algorithmName="SHA-512" hashValue="RGIEoHqCaQunGHIa/Y6wpU06Y8hZOPplWhRkx2fdYFT8esaAgEtILRdwaF1pJ97o57TT+tgiZKTO9Oy2JxYJUg==" saltValue="WS2w6uC8vkznsXqrPOrHVg==" spinCount="100000" sheet="1" objects="1" scenarios="1"/>
  <mergeCells count="2">
    <mergeCell ref="A1:O1"/>
    <mergeCell ref="A23:O23"/>
  </mergeCells>
  <pageMargins left="0.7" right="0.7" top="0.75" bottom="0.75" header="0.3" footer="0.3"/>
  <pageSetup scale="9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0A5A6-4C5A-4F27-BA4B-D563DE460AFC}">
  <sheetPr>
    <pageSetUpPr fitToPage="1"/>
  </sheetPr>
  <dimension ref="A1:K151"/>
  <sheetViews>
    <sheetView workbookViewId="0">
      <selection activeCell="N4" sqref="N4"/>
    </sheetView>
  </sheetViews>
  <sheetFormatPr defaultRowHeight="15" x14ac:dyDescent="0.25"/>
  <cols>
    <col min="1" max="1" width="27" bestFit="1" customWidth="1"/>
    <col min="2" max="10" width="6.140625" bestFit="1" customWidth="1"/>
    <col min="11" max="11" width="7.140625" bestFit="1" customWidth="1"/>
  </cols>
  <sheetData>
    <row r="1" spans="1:11" ht="24.75" thickBot="1" x14ac:dyDescent="0.45">
      <c r="A1" s="283" t="s">
        <v>70</v>
      </c>
      <c r="B1" s="283"/>
      <c r="C1" s="283"/>
      <c r="D1" s="283"/>
      <c r="E1" s="283"/>
      <c r="F1" s="283"/>
      <c r="G1" s="283"/>
      <c r="H1" s="283"/>
      <c r="I1" s="283"/>
      <c r="J1" s="283"/>
      <c r="K1" s="283"/>
    </row>
    <row r="2" spans="1:11" x14ac:dyDescent="0.25">
      <c r="A2" s="80" t="s">
        <v>71</v>
      </c>
      <c r="B2" s="285" t="s">
        <v>72</v>
      </c>
      <c r="C2" s="286"/>
      <c r="D2" s="286"/>
      <c r="E2" s="286"/>
      <c r="F2" s="286"/>
      <c r="G2" s="286"/>
      <c r="H2" s="286"/>
      <c r="I2" s="286"/>
      <c r="J2" s="286"/>
      <c r="K2" s="286"/>
    </row>
    <row r="3" spans="1:11" x14ac:dyDescent="0.25">
      <c r="A3" s="81"/>
      <c r="B3" s="82">
        <v>1000</v>
      </c>
      <c r="C3" s="82">
        <v>2000</v>
      </c>
      <c r="D3" s="82">
        <v>3000</v>
      </c>
      <c r="E3" s="82">
        <v>4000</v>
      </c>
      <c r="F3" s="82">
        <v>5000</v>
      </c>
      <c r="G3" s="82">
        <v>6000</v>
      </c>
      <c r="H3" s="82">
        <v>7000</v>
      </c>
      <c r="I3" s="82">
        <v>8000</v>
      </c>
      <c r="J3" s="82">
        <v>9000</v>
      </c>
      <c r="K3" s="83">
        <v>10000</v>
      </c>
    </row>
    <row r="4" spans="1:11" x14ac:dyDescent="0.25">
      <c r="A4" s="84" t="s">
        <v>73</v>
      </c>
      <c r="B4" s="70">
        <v>0.01</v>
      </c>
      <c r="C4" s="70">
        <v>0.03</v>
      </c>
      <c r="D4" s="70">
        <v>0.06</v>
      </c>
      <c r="E4" s="70">
        <v>0.11</v>
      </c>
      <c r="F4" s="70">
        <v>0.18</v>
      </c>
      <c r="G4" s="70">
        <v>0.25</v>
      </c>
      <c r="H4" s="70">
        <v>0.34</v>
      </c>
      <c r="I4" s="70">
        <v>0.45</v>
      </c>
      <c r="J4" s="70">
        <v>0.56999999999999995</v>
      </c>
      <c r="K4" s="58">
        <v>0.7</v>
      </c>
    </row>
    <row r="5" spans="1:11" x14ac:dyDescent="0.25">
      <c r="A5" s="84" t="s">
        <v>74</v>
      </c>
      <c r="B5" s="70">
        <v>0</v>
      </c>
      <c r="C5" s="70">
        <v>0.01</v>
      </c>
      <c r="D5" s="70">
        <v>0.03</v>
      </c>
      <c r="E5" s="70">
        <v>0.05</v>
      </c>
      <c r="F5" s="70">
        <v>0.08</v>
      </c>
      <c r="G5" s="70">
        <v>0.11</v>
      </c>
      <c r="H5" s="70">
        <v>0.15</v>
      </c>
      <c r="I5" s="70">
        <v>0.19</v>
      </c>
      <c r="J5" s="70">
        <v>0.24</v>
      </c>
      <c r="K5" s="58">
        <v>0.3</v>
      </c>
    </row>
    <row r="6" spans="1:11" x14ac:dyDescent="0.25">
      <c r="A6" s="85"/>
      <c r="B6" s="82">
        <v>200</v>
      </c>
      <c r="C6" s="82">
        <v>400</v>
      </c>
      <c r="D6" s="82">
        <v>600</v>
      </c>
      <c r="E6" s="82">
        <v>800</v>
      </c>
      <c r="F6" s="82">
        <v>1000</v>
      </c>
      <c r="G6" s="82">
        <v>1200</v>
      </c>
      <c r="H6" s="82">
        <v>1400</v>
      </c>
      <c r="I6" s="82">
        <v>1600</v>
      </c>
      <c r="J6" s="82">
        <v>1800</v>
      </c>
      <c r="K6" s="83">
        <v>2000</v>
      </c>
    </row>
    <row r="7" spans="1:11" x14ac:dyDescent="0.25">
      <c r="A7" s="84" t="s">
        <v>75</v>
      </c>
      <c r="B7" s="70">
        <v>0.02</v>
      </c>
      <c r="C7" s="70">
        <v>0.06</v>
      </c>
      <c r="D7" s="70">
        <v>0.12</v>
      </c>
      <c r="E7" s="70">
        <v>0.19</v>
      </c>
      <c r="F7" s="70">
        <v>0.28999999999999998</v>
      </c>
      <c r="G7" s="70">
        <v>0.4</v>
      </c>
      <c r="H7" s="70">
        <v>0.53</v>
      </c>
      <c r="I7" s="70">
        <v>0.68</v>
      </c>
      <c r="J7" s="70">
        <v>0.84</v>
      </c>
      <c r="K7" s="58">
        <v>1.01</v>
      </c>
    </row>
    <row r="8" spans="1:11" x14ac:dyDescent="0.25">
      <c r="A8" s="84" t="s">
        <v>76</v>
      </c>
      <c r="B8" s="70">
        <v>0.01</v>
      </c>
      <c r="C8" s="70">
        <v>0.04</v>
      </c>
      <c r="D8" s="70">
        <v>0.08</v>
      </c>
      <c r="E8" s="70">
        <v>0.12</v>
      </c>
      <c r="F8" s="70">
        <v>0.18</v>
      </c>
      <c r="G8" s="70">
        <v>0.25</v>
      </c>
      <c r="H8" s="70">
        <v>0.32</v>
      </c>
      <c r="I8" s="70">
        <v>0.4</v>
      </c>
      <c r="J8" s="70">
        <v>0.49</v>
      </c>
      <c r="K8" s="58">
        <v>0.57999999999999996</v>
      </c>
    </row>
    <row r="9" spans="1:11" x14ac:dyDescent="0.25">
      <c r="A9" s="84" t="s">
        <v>77</v>
      </c>
      <c r="B9" s="70">
        <v>0.01</v>
      </c>
      <c r="C9" s="70">
        <v>0.04</v>
      </c>
      <c r="D9" s="70">
        <v>0.08</v>
      </c>
      <c r="E9" s="70">
        <v>0.12</v>
      </c>
      <c r="F9" s="70">
        <v>0.18</v>
      </c>
      <c r="G9" s="70">
        <v>0.25</v>
      </c>
      <c r="H9" s="70">
        <v>0.32</v>
      </c>
      <c r="I9" s="70">
        <v>0.4</v>
      </c>
      <c r="J9" s="70">
        <v>0.49</v>
      </c>
      <c r="K9" s="58">
        <v>0.57999999999999996</v>
      </c>
    </row>
    <row r="10" spans="1:11" x14ac:dyDescent="0.25">
      <c r="A10" s="84" t="s">
        <v>78</v>
      </c>
      <c r="B10" s="70">
        <v>0.03</v>
      </c>
      <c r="C10" s="70">
        <v>0.08</v>
      </c>
      <c r="D10" s="70">
        <v>0.14000000000000001</v>
      </c>
      <c r="E10" s="70">
        <v>0.2</v>
      </c>
      <c r="F10" s="70">
        <v>0.28000000000000003</v>
      </c>
      <c r="G10" s="70">
        <v>0.36</v>
      </c>
      <c r="H10" s="70">
        <v>0.45</v>
      </c>
      <c r="I10" s="70">
        <v>0.54</v>
      </c>
      <c r="J10" s="70">
        <v>0.64</v>
      </c>
      <c r="K10" s="58">
        <v>0.74</v>
      </c>
    </row>
    <row r="11" spans="1:11" x14ac:dyDescent="0.25">
      <c r="A11" s="84" t="s">
        <v>79</v>
      </c>
      <c r="B11" s="70">
        <v>0.03</v>
      </c>
      <c r="C11" s="70">
        <v>7.0000000000000007E-2</v>
      </c>
      <c r="D11" s="70">
        <v>0.13</v>
      </c>
      <c r="E11" s="70">
        <v>0.2</v>
      </c>
      <c r="F11" s="70">
        <v>0.27</v>
      </c>
      <c r="G11" s="70">
        <v>0.35</v>
      </c>
      <c r="H11" s="70">
        <v>0.43</v>
      </c>
      <c r="I11" s="70">
        <v>0.52</v>
      </c>
      <c r="J11" s="70">
        <v>0.61</v>
      </c>
      <c r="K11" s="58">
        <v>0.71</v>
      </c>
    </row>
    <row r="12" spans="1:11" x14ac:dyDescent="0.25">
      <c r="A12" s="84" t="s">
        <v>80</v>
      </c>
      <c r="B12" s="70">
        <v>0.03</v>
      </c>
      <c r="C12" s="70">
        <v>7.0000000000000007E-2</v>
      </c>
      <c r="D12" s="70">
        <v>0.13</v>
      </c>
      <c r="E12" s="70">
        <v>0.2</v>
      </c>
      <c r="F12" s="70">
        <v>0.27</v>
      </c>
      <c r="G12" s="70">
        <v>0.35</v>
      </c>
      <c r="H12" s="70">
        <v>0.43</v>
      </c>
      <c r="I12" s="70">
        <v>0.52</v>
      </c>
      <c r="J12" s="70">
        <v>0.61</v>
      </c>
      <c r="K12" s="58">
        <v>0.71</v>
      </c>
    </row>
    <row r="13" spans="1:11" x14ac:dyDescent="0.25">
      <c r="A13" s="84" t="s">
        <v>81</v>
      </c>
      <c r="B13" s="70">
        <v>0.02</v>
      </c>
      <c r="C13" s="70">
        <v>0.05</v>
      </c>
      <c r="D13" s="70">
        <v>0.08</v>
      </c>
      <c r="E13" s="70">
        <v>0.12</v>
      </c>
      <c r="F13" s="70">
        <v>0.16</v>
      </c>
      <c r="G13" s="70">
        <v>0.2</v>
      </c>
      <c r="H13" s="70">
        <v>0.25</v>
      </c>
      <c r="I13" s="70">
        <v>0.28999999999999998</v>
      </c>
      <c r="J13" s="70">
        <v>0.34</v>
      </c>
      <c r="K13" s="58">
        <v>0.39</v>
      </c>
    </row>
    <row r="14" spans="1:11" x14ac:dyDescent="0.25">
      <c r="A14" s="84" t="s">
        <v>82</v>
      </c>
      <c r="B14" s="70">
        <v>0.02</v>
      </c>
      <c r="C14" s="70">
        <v>0.06</v>
      </c>
      <c r="D14" s="70">
        <v>0.11</v>
      </c>
      <c r="E14" s="70">
        <v>0.17</v>
      </c>
      <c r="F14" s="70">
        <v>0.23</v>
      </c>
      <c r="G14" s="70">
        <v>0.3</v>
      </c>
      <c r="H14" s="70">
        <v>0.37</v>
      </c>
      <c r="I14" s="70">
        <v>0.44</v>
      </c>
      <c r="J14" s="70">
        <v>0.52</v>
      </c>
      <c r="K14" s="58">
        <v>0.61</v>
      </c>
    </row>
    <row r="15" spans="1:11" x14ac:dyDescent="0.25">
      <c r="A15" s="84" t="s">
        <v>83</v>
      </c>
      <c r="B15" s="70">
        <v>0</v>
      </c>
      <c r="C15" s="70">
        <v>0.02</v>
      </c>
      <c r="D15" s="70">
        <v>0.06</v>
      </c>
      <c r="E15" s="70">
        <v>0.1</v>
      </c>
      <c r="F15" s="70">
        <v>0.17</v>
      </c>
      <c r="G15" s="70">
        <v>0.25</v>
      </c>
      <c r="H15" s="70">
        <v>0.36</v>
      </c>
      <c r="I15" s="70">
        <v>0.48</v>
      </c>
      <c r="J15" s="70">
        <v>0.62</v>
      </c>
      <c r="K15" s="58">
        <v>0.78</v>
      </c>
    </row>
    <row r="16" spans="1:11" x14ac:dyDescent="0.25">
      <c r="A16" s="85"/>
      <c r="B16" s="82">
        <v>200</v>
      </c>
      <c r="C16" s="82">
        <v>400</v>
      </c>
      <c r="D16" s="82">
        <v>600</v>
      </c>
      <c r="E16" s="82">
        <v>800</v>
      </c>
      <c r="F16" s="82">
        <v>1000</v>
      </c>
      <c r="G16" s="82">
        <v>1200</v>
      </c>
      <c r="H16" s="82">
        <v>1400</v>
      </c>
      <c r="I16" s="82">
        <v>1600</v>
      </c>
      <c r="J16" s="82">
        <v>1800</v>
      </c>
      <c r="K16" s="83">
        <v>2000</v>
      </c>
    </row>
    <row r="17" spans="1:11" x14ac:dyDescent="0.25">
      <c r="A17" s="84" t="s">
        <v>84</v>
      </c>
      <c r="B17" s="70">
        <v>0</v>
      </c>
      <c r="C17" s="70">
        <v>0.02</v>
      </c>
      <c r="D17" s="70">
        <v>0.04</v>
      </c>
      <c r="E17" s="70">
        <v>0.08</v>
      </c>
      <c r="F17" s="70">
        <v>0.14000000000000001</v>
      </c>
      <c r="G17" s="70">
        <v>0.21</v>
      </c>
      <c r="H17" s="70">
        <v>0.3</v>
      </c>
      <c r="I17" s="70">
        <v>0.41</v>
      </c>
      <c r="J17" s="70">
        <v>0.54</v>
      </c>
      <c r="K17" s="58">
        <v>0.69</v>
      </c>
    </row>
    <row r="18" spans="1:11" x14ac:dyDescent="0.25">
      <c r="A18" s="84" t="s">
        <v>85</v>
      </c>
      <c r="B18" s="70">
        <v>0.02</v>
      </c>
      <c r="C18" s="70">
        <v>0.05</v>
      </c>
      <c r="D18" s="70">
        <v>0.09</v>
      </c>
      <c r="E18" s="70">
        <v>0.14000000000000001</v>
      </c>
      <c r="F18" s="70">
        <v>0.19</v>
      </c>
      <c r="G18" s="70">
        <v>0.25</v>
      </c>
      <c r="H18" s="70">
        <v>0.3</v>
      </c>
      <c r="I18" s="70">
        <v>0.37</v>
      </c>
      <c r="J18" s="70">
        <v>0.43</v>
      </c>
      <c r="K18" s="58">
        <v>0.5</v>
      </c>
    </row>
    <row r="19" spans="1:11" x14ac:dyDescent="0.25">
      <c r="A19" s="84" t="s">
        <v>86</v>
      </c>
      <c r="B19" s="70">
        <v>0.01</v>
      </c>
      <c r="C19" s="70">
        <v>0.04</v>
      </c>
      <c r="D19" s="70">
        <v>0.08</v>
      </c>
      <c r="E19" s="70">
        <v>0.13</v>
      </c>
      <c r="F19" s="70">
        <v>0.18</v>
      </c>
      <c r="G19" s="70">
        <v>0.24</v>
      </c>
      <c r="H19" s="70">
        <v>0.31</v>
      </c>
      <c r="I19" s="70">
        <v>0.38</v>
      </c>
      <c r="J19" s="70">
        <v>0.46</v>
      </c>
      <c r="K19" s="58">
        <v>0.55000000000000004</v>
      </c>
    </row>
    <row r="20" spans="1:11" x14ac:dyDescent="0.25">
      <c r="A20" s="84" t="s">
        <v>87</v>
      </c>
      <c r="B20" s="70">
        <v>0.01</v>
      </c>
      <c r="C20" s="70">
        <v>0.03</v>
      </c>
      <c r="D20" s="70">
        <v>0.06</v>
      </c>
      <c r="E20" s="70">
        <v>0.1</v>
      </c>
      <c r="F20" s="70">
        <v>0.16</v>
      </c>
      <c r="G20" s="70">
        <v>0.23</v>
      </c>
      <c r="H20" s="70">
        <v>0.31</v>
      </c>
      <c r="I20" s="70">
        <v>0.41</v>
      </c>
      <c r="J20" s="70">
        <v>0.52</v>
      </c>
      <c r="K20" s="58">
        <v>0.64</v>
      </c>
    </row>
    <row r="21" spans="1:11" x14ac:dyDescent="0.25">
      <c r="A21" s="84" t="s">
        <v>88</v>
      </c>
      <c r="B21" s="70">
        <v>0.02</v>
      </c>
      <c r="C21" s="70">
        <v>0.05</v>
      </c>
      <c r="D21" s="70">
        <v>0.08</v>
      </c>
      <c r="E21" s="70">
        <v>0.12</v>
      </c>
      <c r="F21" s="70">
        <v>0.17</v>
      </c>
      <c r="G21" s="70">
        <v>0.22</v>
      </c>
      <c r="H21" s="70">
        <v>0.27</v>
      </c>
      <c r="I21" s="70">
        <v>0.33</v>
      </c>
      <c r="J21" s="70">
        <v>0.39</v>
      </c>
      <c r="K21" s="58">
        <v>0.45</v>
      </c>
    </row>
    <row r="22" spans="1:11" x14ac:dyDescent="0.25">
      <c r="A22" s="84" t="s">
        <v>89</v>
      </c>
      <c r="B22" s="70">
        <v>0.01</v>
      </c>
      <c r="C22" s="70">
        <v>0.04</v>
      </c>
      <c r="D22" s="70">
        <v>0.09</v>
      </c>
      <c r="E22" s="70">
        <v>0.15</v>
      </c>
      <c r="F22" s="70">
        <v>0.23</v>
      </c>
      <c r="G22" s="70">
        <v>0.32</v>
      </c>
      <c r="H22" s="70">
        <v>0.42</v>
      </c>
      <c r="I22" s="70">
        <v>0.54</v>
      </c>
      <c r="J22" s="70">
        <v>0.66</v>
      </c>
      <c r="K22" s="58">
        <v>0.8</v>
      </c>
    </row>
    <row r="23" spans="1:11" x14ac:dyDescent="0.25">
      <c r="A23" s="84" t="s">
        <v>90</v>
      </c>
      <c r="B23" s="70">
        <v>0.01</v>
      </c>
      <c r="C23" s="70">
        <v>0.02</v>
      </c>
      <c r="D23" s="70">
        <v>0.04</v>
      </c>
      <c r="E23" s="70">
        <v>7.0000000000000007E-2</v>
      </c>
      <c r="F23" s="70">
        <v>0.1</v>
      </c>
      <c r="G23" s="70">
        <v>0.14000000000000001</v>
      </c>
      <c r="H23" s="70">
        <v>0.18</v>
      </c>
      <c r="I23" s="70">
        <v>0.23</v>
      </c>
      <c r="J23" s="70">
        <v>0.28999999999999998</v>
      </c>
      <c r="K23" s="58">
        <v>0.35</v>
      </c>
    </row>
    <row r="24" spans="1:11" x14ac:dyDescent="0.25">
      <c r="A24" s="84" t="s">
        <v>91</v>
      </c>
      <c r="B24" s="70">
        <v>0.01</v>
      </c>
      <c r="C24" s="70">
        <v>0.03</v>
      </c>
      <c r="D24" s="70">
        <v>7.0000000000000007E-2</v>
      </c>
      <c r="E24" s="70">
        <v>0.1</v>
      </c>
      <c r="F24" s="70">
        <v>0.15</v>
      </c>
      <c r="G24" s="70">
        <v>0.2</v>
      </c>
      <c r="H24" s="70">
        <v>0.26</v>
      </c>
      <c r="I24" s="70">
        <v>0.32</v>
      </c>
      <c r="J24" s="70">
        <v>0.38</v>
      </c>
      <c r="K24" s="58">
        <v>0.45</v>
      </c>
    </row>
    <row r="25" spans="1:11" x14ac:dyDescent="0.25">
      <c r="A25" s="85"/>
      <c r="B25" s="82">
        <v>300</v>
      </c>
      <c r="C25" s="82">
        <v>600</v>
      </c>
      <c r="D25" s="82">
        <v>900</v>
      </c>
      <c r="E25" s="82">
        <v>1200</v>
      </c>
      <c r="F25" s="82">
        <v>1500</v>
      </c>
      <c r="G25" s="82">
        <v>1800</v>
      </c>
      <c r="H25" s="82">
        <v>2100</v>
      </c>
      <c r="I25" s="82">
        <v>2400</v>
      </c>
      <c r="J25" s="82">
        <v>2700</v>
      </c>
      <c r="K25" s="83">
        <v>3000</v>
      </c>
    </row>
    <row r="26" spans="1:11" x14ac:dyDescent="0.25">
      <c r="A26" s="84" t="s">
        <v>92</v>
      </c>
      <c r="B26" s="70">
        <v>0</v>
      </c>
      <c r="C26" s="70">
        <v>0.01</v>
      </c>
      <c r="D26" s="70">
        <v>0.02</v>
      </c>
      <c r="E26" s="70">
        <v>0.04</v>
      </c>
      <c r="F26" s="70">
        <v>7.0000000000000007E-2</v>
      </c>
      <c r="G26" s="70">
        <v>0.1</v>
      </c>
      <c r="H26" s="70">
        <v>0.13</v>
      </c>
      <c r="I26" s="70">
        <v>0.17</v>
      </c>
      <c r="J26" s="70">
        <v>0.22</v>
      </c>
      <c r="K26" s="58">
        <v>0.27</v>
      </c>
    </row>
    <row r="27" spans="1:11" x14ac:dyDescent="0.25">
      <c r="A27" s="84" t="s">
        <v>93</v>
      </c>
      <c r="B27" s="70">
        <v>0</v>
      </c>
      <c r="C27" s="70">
        <v>0.01</v>
      </c>
      <c r="D27" s="70">
        <v>0.02</v>
      </c>
      <c r="E27" s="70">
        <v>0.04</v>
      </c>
      <c r="F27" s="70">
        <v>0.06</v>
      </c>
      <c r="G27" s="70">
        <v>0.09</v>
      </c>
      <c r="H27" s="70">
        <v>0.12</v>
      </c>
      <c r="I27" s="70">
        <v>0.16</v>
      </c>
      <c r="J27" s="70">
        <v>0.2</v>
      </c>
      <c r="K27" s="58">
        <v>0.25</v>
      </c>
    </row>
    <row r="28" spans="1:11" x14ac:dyDescent="0.25">
      <c r="A28" s="84" t="s">
        <v>94</v>
      </c>
      <c r="B28" s="70">
        <v>0.01</v>
      </c>
      <c r="C28" s="70">
        <v>0.02</v>
      </c>
      <c r="D28" s="70">
        <v>0.05</v>
      </c>
      <c r="E28" s="70">
        <v>0.09</v>
      </c>
      <c r="F28" s="70">
        <v>0.14000000000000001</v>
      </c>
      <c r="G28" s="70">
        <v>0.19</v>
      </c>
      <c r="H28" s="70">
        <v>0.26</v>
      </c>
      <c r="I28" s="70">
        <v>0.35</v>
      </c>
      <c r="J28" s="70">
        <v>0.44</v>
      </c>
      <c r="K28" s="58">
        <v>0.54</v>
      </c>
    </row>
    <row r="29" spans="1:11" x14ac:dyDescent="0.25">
      <c r="A29" s="84" t="s">
        <v>95</v>
      </c>
      <c r="B29" s="70">
        <v>0.01</v>
      </c>
      <c r="C29" s="70">
        <v>0.04</v>
      </c>
      <c r="D29" s="70">
        <v>0.09</v>
      </c>
      <c r="E29" s="70">
        <v>0.15</v>
      </c>
      <c r="F29" s="70">
        <v>0.23</v>
      </c>
      <c r="G29" s="70">
        <v>0.32</v>
      </c>
      <c r="H29" s="70">
        <v>0.42</v>
      </c>
      <c r="I29" s="70">
        <v>0.53</v>
      </c>
      <c r="J29" s="70">
        <v>0.66</v>
      </c>
      <c r="K29" s="58">
        <v>0.79</v>
      </c>
    </row>
    <row r="30" spans="1:11" x14ac:dyDescent="0.25">
      <c r="A30" s="85"/>
      <c r="B30" s="82">
        <v>100</v>
      </c>
      <c r="C30" s="82">
        <v>200</v>
      </c>
      <c r="D30" s="82">
        <v>300</v>
      </c>
      <c r="E30" s="82">
        <v>400</v>
      </c>
      <c r="F30" s="82">
        <v>500</v>
      </c>
      <c r="G30" s="82">
        <v>600</v>
      </c>
      <c r="H30" s="82">
        <v>700</v>
      </c>
      <c r="I30" s="82">
        <v>800</v>
      </c>
      <c r="J30" s="82">
        <v>900</v>
      </c>
      <c r="K30" s="83">
        <v>1000</v>
      </c>
    </row>
    <row r="31" spans="1:11" x14ac:dyDescent="0.25">
      <c r="A31" s="84" t="s">
        <v>96</v>
      </c>
      <c r="B31" s="70">
        <v>0.01</v>
      </c>
      <c r="C31" s="70">
        <v>0.03</v>
      </c>
      <c r="D31" s="70">
        <v>0.06</v>
      </c>
      <c r="E31" s="70">
        <v>0.1</v>
      </c>
      <c r="F31" s="70">
        <v>0.14000000000000001</v>
      </c>
      <c r="G31" s="70">
        <v>0.19</v>
      </c>
      <c r="H31" s="70">
        <v>0.25</v>
      </c>
      <c r="I31" s="70">
        <v>0.31</v>
      </c>
      <c r="J31" s="70">
        <v>0.38</v>
      </c>
      <c r="K31" s="58">
        <v>0.46</v>
      </c>
    </row>
    <row r="32" spans="1:11" x14ac:dyDescent="0.25">
      <c r="A32" s="84" t="s">
        <v>97</v>
      </c>
      <c r="B32" s="70">
        <v>0</v>
      </c>
      <c r="C32" s="70">
        <v>0.02</v>
      </c>
      <c r="D32" s="70">
        <v>0.04</v>
      </c>
      <c r="E32" s="70">
        <v>7.0000000000000007E-2</v>
      </c>
      <c r="F32" s="70">
        <v>0.11</v>
      </c>
      <c r="G32" s="70">
        <v>0.16</v>
      </c>
      <c r="H32" s="70">
        <v>0.22</v>
      </c>
      <c r="I32" s="70">
        <v>0.28000000000000003</v>
      </c>
      <c r="J32" s="70">
        <v>0.36</v>
      </c>
      <c r="K32" s="58">
        <v>0.44</v>
      </c>
    </row>
    <row r="33" spans="1:11" x14ac:dyDescent="0.25">
      <c r="A33" s="84" t="s">
        <v>98</v>
      </c>
      <c r="B33" s="70">
        <v>0.01</v>
      </c>
      <c r="C33" s="70">
        <v>0.02</v>
      </c>
      <c r="D33" s="70">
        <v>0.05</v>
      </c>
      <c r="E33" s="70">
        <v>0.08</v>
      </c>
      <c r="F33" s="70">
        <v>0.12</v>
      </c>
      <c r="G33" s="70">
        <v>0.17</v>
      </c>
      <c r="H33" s="70">
        <v>0.23</v>
      </c>
      <c r="I33" s="70">
        <v>0.28999999999999998</v>
      </c>
      <c r="J33" s="70">
        <v>0.36</v>
      </c>
      <c r="K33" s="58">
        <v>0.43</v>
      </c>
    </row>
    <row r="34" spans="1:11" x14ac:dyDescent="0.25">
      <c r="A34" s="84" t="s">
        <v>99</v>
      </c>
      <c r="B34" s="70">
        <v>0.03</v>
      </c>
      <c r="C34" s="70">
        <v>7.0000000000000007E-2</v>
      </c>
      <c r="D34" s="70">
        <v>0.12</v>
      </c>
      <c r="E34" s="70">
        <v>0.18</v>
      </c>
      <c r="F34" s="70">
        <v>0.24</v>
      </c>
      <c r="G34" s="70">
        <v>0.3</v>
      </c>
      <c r="H34" s="70">
        <v>0.37</v>
      </c>
      <c r="I34" s="70">
        <v>0.44</v>
      </c>
      <c r="J34" s="70">
        <v>0.51</v>
      </c>
      <c r="K34" s="58">
        <v>0.59</v>
      </c>
    </row>
    <row r="35" spans="1:11" x14ac:dyDescent="0.25">
      <c r="A35" s="84" t="s">
        <v>100</v>
      </c>
      <c r="B35" s="70">
        <v>0</v>
      </c>
      <c r="C35" s="70">
        <v>0.01</v>
      </c>
      <c r="D35" s="70">
        <v>0.03</v>
      </c>
      <c r="E35" s="70">
        <v>0.06</v>
      </c>
      <c r="F35" s="70">
        <v>0.09</v>
      </c>
      <c r="G35" s="70">
        <v>0.13</v>
      </c>
      <c r="H35" s="70">
        <v>0.18</v>
      </c>
      <c r="I35" s="70">
        <v>0.23</v>
      </c>
      <c r="J35" s="70">
        <v>0.28999999999999998</v>
      </c>
      <c r="K35" s="58">
        <v>0.36</v>
      </c>
    </row>
    <row r="36" spans="1:11" x14ac:dyDescent="0.25">
      <c r="A36" s="84" t="s">
        <v>101</v>
      </c>
      <c r="B36" s="70">
        <v>0</v>
      </c>
      <c r="C36" s="70">
        <v>0.01</v>
      </c>
      <c r="D36" s="70">
        <v>0.03</v>
      </c>
      <c r="E36" s="70">
        <v>0.05</v>
      </c>
      <c r="F36" s="70">
        <v>7.0000000000000007E-2</v>
      </c>
      <c r="G36" s="70">
        <v>0.11</v>
      </c>
      <c r="H36" s="70">
        <v>0.15</v>
      </c>
      <c r="I36" s="70">
        <v>0.2</v>
      </c>
      <c r="J36" s="70">
        <v>0.26</v>
      </c>
      <c r="K36" s="58">
        <v>0.32</v>
      </c>
    </row>
    <row r="37" spans="1:11" x14ac:dyDescent="0.25">
      <c r="A37" s="84" t="s">
        <v>102</v>
      </c>
      <c r="B37" s="70">
        <v>0</v>
      </c>
      <c r="C37" s="70">
        <v>0.01</v>
      </c>
      <c r="D37" s="70">
        <v>0.03</v>
      </c>
      <c r="E37" s="70">
        <v>0.05</v>
      </c>
      <c r="F37" s="70">
        <v>7.0000000000000007E-2</v>
      </c>
      <c r="G37" s="70">
        <v>0.11</v>
      </c>
      <c r="H37" s="70">
        <v>0.15</v>
      </c>
      <c r="I37" s="70">
        <v>0.2</v>
      </c>
      <c r="J37" s="70">
        <v>0.26</v>
      </c>
      <c r="K37" s="58">
        <v>0.32</v>
      </c>
    </row>
    <row r="38" spans="1:11" x14ac:dyDescent="0.25">
      <c r="A38" s="84" t="s">
        <v>103</v>
      </c>
      <c r="B38" s="70">
        <v>0.03</v>
      </c>
      <c r="C38" s="70">
        <v>0.08</v>
      </c>
      <c r="D38" s="70">
        <v>0.13</v>
      </c>
      <c r="E38" s="70">
        <v>0.19</v>
      </c>
      <c r="F38" s="70">
        <v>0.26</v>
      </c>
      <c r="G38" s="70">
        <v>0.32</v>
      </c>
      <c r="H38" s="70">
        <v>0.4</v>
      </c>
      <c r="I38" s="70">
        <v>0.47</v>
      </c>
      <c r="J38" s="70">
        <v>0.55000000000000004</v>
      </c>
      <c r="K38" s="58">
        <v>0.63</v>
      </c>
    </row>
    <row r="39" spans="1:11" x14ac:dyDescent="0.25">
      <c r="A39" s="85"/>
      <c r="B39" s="82">
        <v>200</v>
      </c>
      <c r="C39" s="82">
        <v>400</v>
      </c>
      <c r="D39" s="82">
        <v>600</v>
      </c>
      <c r="E39" s="82">
        <v>800</v>
      </c>
      <c r="F39" s="82">
        <v>1000</v>
      </c>
      <c r="G39" s="82">
        <v>1200</v>
      </c>
      <c r="H39" s="82">
        <v>1400</v>
      </c>
      <c r="I39" s="82">
        <v>1600</v>
      </c>
      <c r="J39" s="82">
        <v>1800</v>
      </c>
      <c r="K39" s="83">
        <v>2000</v>
      </c>
    </row>
    <row r="40" spans="1:11" x14ac:dyDescent="0.25">
      <c r="A40" s="84" t="s">
        <v>104</v>
      </c>
      <c r="B40" s="70">
        <v>0.05</v>
      </c>
      <c r="C40" s="70">
        <v>0.12</v>
      </c>
      <c r="D40" s="70">
        <v>0.21</v>
      </c>
      <c r="E40" s="70">
        <v>0.31</v>
      </c>
      <c r="F40" s="70">
        <v>0.41</v>
      </c>
      <c r="G40" s="70">
        <v>0.52</v>
      </c>
      <c r="H40" s="70">
        <v>0.63</v>
      </c>
      <c r="I40" s="70">
        <v>0.76</v>
      </c>
      <c r="J40" s="70">
        <v>0.88</v>
      </c>
      <c r="K40" s="58">
        <v>1.01</v>
      </c>
    </row>
    <row r="41" spans="1:11" x14ac:dyDescent="0.25">
      <c r="A41" s="84" t="s">
        <v>105</v>
      </c>
      <c r="B41" s="70">
        <v>0.02</v>
      </c>
      <c r="C41" s="70">
        <v>0.05</v>
      </c>
      <c r="D41" s="70">
        <v>0.09</v>
      </c>
      <c r="E41" s="70">
        <v>0.14000000000000001</v>
      </c>
      <c r="F41" s="70">
        <v>0.2</v>
      </c>
      <c r="G41" s="70">
        <v>0.27</v>
      </c>
      <c r="H41" s="70">
        <v>0.34</v>
      </c>
      <c r="I41" s="70">
        <v>0.42</v>
      </c>
      <c r="J41" s="70">
        <v>0.51</v>
      </c>
      <c r="K41" s="58">
        <v>0.61</v>
      </c>
    </row>
    <row r="42" spans="1:11" x14ac:dyDescent="0.25">
      <c r="A42" s="84" t="s">
        <v>106</v>
      </c>
      <c r="B42" s="70">
        <v>0.02</v>
      </c>
      <c r="C42" s="70">
        <v>0.05</v>
      </c>
      <c r="D42" s="70">
        <v>0.09</v>
      </c>
      <c r="E42" s="70">
        <v>0.14000000000000001</v>
      </c>
      <c r="F42" s="70">
        <v>0.2</v>
      </c>
      <c r="G42" s="70">
        <v>0.27</v>
      </c>
      <c r="H42" s="70">
        <v>0.34</v>
      </c>
      <c r="I42" s="70">
        <v>0.42</v>
      </c>
      <c r="J42" s="70">
        <v>0.51</v>
      </c>
      <c r="K42" s="58">
        <v>0.61</v>
      </c>
    </row>
    <row r="43" spans="1:11" x14ac:dyDescent="0.25">
      <c r="A43" s="84" t="s">
        <v>107</v>
      </c>
      <c r="B43" s="70">
        <v>0.03</v>
      </c>
      <c r="C43" s="70">
        <v>0.08</v>
      </c>
      <c r="D43" s="70">
        <v>0.14000000000000001</v>
      </c>
      <c r="E43" s="70">
        <v>0.2</v>
      </c>
      <c r="F43" s="70">
        <v>0.28000000000000003</v>
      </c>
      <c r="G43" s="70">
        <v>0.36</v>
      </c>
      <c r="H43" s="70">
        <v>0.45</v>
      </c>
      <c r="I43" s="70">
        <v>0.54</v>
      </c>
      <c r="J43" s="70">
        <v>0.64</v>
      </c>
      <c r="K43" s="58">
        <v>0.74</v>
      </c>
    </row>
    <row r="44" spans="1:11" x14ac:dyDescent="0.25">
      <c r="A44" s="84" t="s">
        <v>108</v>
      </c>
      <c r="B44" s="70">
        <v>0.01</v>
      </c>
      <c r="C44" s="70">
        <v>0.04</v>
      </c>
      <c r="D44" s="70">
        <v>0.09</v>
      </c>
      <c r="E44" s="70">
        <v>0.15</v>
      </c>
      <c r="F44" s="70">
        <v>0.22</v>
      </c>
      <c r="G44" s="70">
        <v>0.31</v>
      </c>
      <c r="H44" s="70">
        <v>0.4</v>
      </c>
      <c r="I44" s="70">
        <v>0.51</v>
      </c>
      <c r="J44" s="70">
        <v>0.63</v>
      </c>
      <c r="K44" s="58">
        <v>0.77</v>
      </c>
    </row>
    <row r="45" spans="1:11" x14ac:dyDescent="0.25">
      <c r="A45" s="84" t="s">
        <v>109</v>
      </c>
      <c r="B45" s="70">
        <v>0.01</v>
      </c>
      <c r="C45" s="70">
        <v>0.04</v>
      </c>
      <c r="D45" s="70">
        <v>7.0000000000000007E-2</v>
      </c>
      <c r="E45" s="70">
        <v>0.11</v>
      </c>
      <c r="F45" s="70">
        <v>0.16</v>
      </c>
      <c r="G45" s="70">
        <v>0.21</v>
      </c>
      <c r="H45" s="70">
        <v>0.27</v>
      </c>
      <c r="I45" s="70">
        <v>0.34</v>
      </c>
      <c r="J45" s="70">
        <v>0.41</v>
      </c>
      <c r="K45" s="58">
        <v>0.49</v>
      </c>
    </row>
    <row r="46" spans="1:11" ht="15.75" thickBot="1" x14ac:dyDescent="0.3">
      <c r="A46" s="84" t="s">
        <v>110</v>
      </c>
      <c r="B46" s="70">
        <v>0.02</v>
      </c>
      <c r="C46" s="70">
        <v>0.06</v>
      </c>
      <c r="D46" s="70">
        <v>0.1</v>
      </c>
      <c r="E46" s="70">
        <v>0.14000000000000001</v>
      </c>
      <c r="F46" s="70">
        <v>0.19</v>
      </c>
      <c r="G46" s="70">
        <v>0.24</v>
      </c>
      <c r="H46" s="70">
        <v>0.28999999999999998</v>
      </c>
      <c r="I46" s="70">
        <v>0.35</v>
      </c>
      <c r="J46" s="70">
        <v>0.41</v>
      </c>
      <c r="K46" s="58">
        <v>0.47</v>
      </c>
    </row>
    <row r="47" spans="1:11" ht="15.75" thickBot="1" x14ac:dyDescent="0.3">
      <c r="A47" s="279" t="s">
        <v>59</v>
      </c>
      <c r="B47" s="279"/>
      <c r="C47" s="279"/>
      <c r="D47" s="279"/>
      <c r="E47" s="279"/>
      <c r="F47" s="279"/>
      <c r="G47" s="279"/>
      <c r="H47" s="279"/>
      <c r="I47" s="279"/>
      <c r="J47" s="279"/>
      <c r="K47" s="279"/>
    </row>
    <row r="50" spans="2:2" x14ac:dyDescent="0.25">
      <c r="B50" s="67"/>
    </row>
    <row r="51" spans="2:2" x14ac:dyDescent="0.25">
      <c r="B51" s="71"/>
    </row>
    <row r="52" spans="2:2" x14ac:dyDescent="0.25">
      <c r="B52" s="71"/>
    </row>
    <row r="53" spans="2:2" x14ac:dyDescent="0.25">
      <c r="B53" s="71"/>
    </row>
    <row r="54" spans="2:2" x14ac:dyDescent="0.25">
      <c r="B54" s="71"/>
    </row>
    <row r="55" spans="2:2" x14ac:dyDescent="0.25">
      <c r="B55" s="71"/>
    </row>
    <row r="56" spans="2:2" x14ac:dyDescent="0.25">
      <c r="B56" s="71"/>
    </row>
    <row r="57" spans="2:2" x14ac:dyDescent="0.25">
      <c r="B57" s="71"/>
    </row>
    <row r="58" spans="2:2" x14ac:dyDescent="0.25">
      <c r="B58" s="71"/>
    </row>
    <row r="59" spans="2:2" x14ac:dyDescent="0.25">
      <c r="B59" s="71"/>
    </row>
    <row r="60" spans="2:2" x14ac:dyDescent="0.25">
      <c r="B60" s="71"/>
    </row>
    <row r="61" spans="2:2" x14ac:dyDescent="0.25">
      <c r="B61" s="71"/>
    </row>
    <row r="62" spans="2:2" x14ac:dyDescent="0.25">
      <c r="B62" s="71"/>
    </row>
    <row r="63" spans="2:2" x14ac:dyDescent="0.25">
      <c r="B63" s="71"/>
    </row>
    <row r="64" spans="2:2" x14ac:dyDescent="0.25">
      <c r="B64" s="71"/>
    </row>
    <row r="65" spans="2:2" x14ac:dyDescent="0.25">
      <c r="B65" s="71"/>
    </row>
    <row r="66" spans="2:2" x14ac:dyDescent="0.25">
      <c r="B66" s="71"/>
    </row>
    <row r="67" spans="2:2" x14ac:dyDescent="0.25">
      <c r="B67" s="71"/>
    </row>
    <row r="68" spans="2:2" x14ac:dyDescent="0.25">
      <c r="B68" s="71"/>
    </row>
    <row r="69" spans="2:2" x14ac:dyDescent="0.25">
      <c r="B69" s="71"/>
    </row>
    <row r="70" spans="2:2" x14ac:dyDescent="0.25">
      <c r="B70" s="71"/>
    </row>
    <row r="71" spans="2:2" x14ac:dyDescent="0.25">
      <c r="B71" s="71"/>
    </row>
    <row r="72" spans="2:2" x14ac:dyDescent="0.25">
      <c r="B72" s="71"/>
    </row>
    <row r="73" spans="2:2" x14ac:dyDescent="0.25">
      <c r="B73" s="71"/>
    </row>
    <row r="74" spans="2:2" x14ac:dyDescent="0.25">
      <c r="B74" s="71"/>
    </row>
    <row r="75" spans="2:2" x14ac:dyDescent="0.25">
      <c r="B75" s="71"/>
    </row>
    <row r="76" spans="2:2" x14ac:dyDescent="0.25">
      <c r="B76" s="71"/>
    </row>
    <row r="77" spans="2:2" x14ac:dyDescent="0.25">
      <c r="B77" s="71"/>
    </row>
    <row r="78" spans="2:2" x14ac:dyDescent="0.25">
      <c r="B78" s="71"/>
    </row>
    <row r="79" spans="2:2" x14ac:dyDescent="0.25">
      <c r="B79" s="71"/>
    </row>
    <row r="80" spans="2:2" x14ac:dyDescent="0.25">
      <c r="B80" s="71"/>
    </row>
    <row r="81" spans="2:2" x14ac:dyDescent="0.25">
      <c r="B81" s="71"/>
    </row>
    <row r="82" spans="2:2" x14ac:dyDescent="0.25">
      <c r="B82" s="71"/>
    </row>
    <row r="83" spans="2:2" x14ac:dyDescent="0.25">
      <c r="B83" s="71"/>
    </row>
    <row r="84" spans="2:2" x14ac:dyDescent="0.25">
      <c r="B84" s="71"/>
    </row>
    <row r="85" spans="2:2" x14ac:dyDescent="0.25">
      <c r="B85" s="71"/>
    </row>
    <row r="86" spans="2:2" x14ac:dyDescent="0.25">
      <c r="B86" s="71"/>
    </row>
    <row r="87" spans="2:2" x14ac:dyDescent="0.25">
      <c r="B87" s="71"/>
    </row>
    <row r="88" spans="2:2" x14ac:dyDescent="0.25">
      <c r="B88" s="71"/>
    </row>
    <row r="89" spans="2:2" x14ac:dyDescent="0.25">
      <c r="B89" s="71"/>
    </row>
    <row r="90" spans="2:2" x14ac:dyDescent="0.25">
      <c r="B90" s="71"/>
    </row>
    <row r="91" spans="2:2" x14ac:dyDescent="0.25">
      <c r="B91" s="71"/>
    </row>
    <row r="92" spans="2:2" x14ac:dyDescent="0.25">
      <c r="B92" s="71"/>
    </row>
    <row r="93" spans="2:2" x14ac:dyDescent="0.25">
      <c r="B93" s="71"/>
    </row>
    <row r="94" spans="2:2" x14ac:dyDescent="0.25">
      <c r="B94" s="71"/>
    </row>
    <row r="95" spans="2:2" x14ac:dyDescent="0.25">
      <c r="B95" s="71"/>
    </row>
    <row r="96" spans="2:2" x14ac:dyDescent="0.25">
      <c r="B96" s="71"/>
    </row>
    <row r="97" spans="2:2" x14ac:dyDescent="0.25">
      <c r="B97" s="71"/>
    </row>
    <row r="98" spans="2:2" x14ac:dyDescent="0.25">
      <c r="B98" s="71"/>
    </row>
    <row r="99" spans="2:2" x14ac:dyDescent="0.25">
      <c r="B99" s="71"/>
    </row>
    <row r="100" spans="2:2" x14ac:dyDescent="0.25">
      <c r="B100" s="71"/>
    </row>
    <row r="101" spans="2:2" x14ac:dyDescent="0.25">
      <c r="B101" s="71"/>
    </row>
    <row r="102" spans="2:2" x14ac:dyDescent="0.25">
      <c r="B102" s="71"/>
    </row>
    <row r="103" spans="2:2" x14ac:dyDescent="0.25">
      <c r="B103" s="71"/>
    </row>
    <row r="104" spans="2:2" x14ac:dyDescent="0.25">
      <c r="B104" s="71"/>
    </row>
    <row r="105" spans="2:2" x14ac:dyDescent="0.25">
      <c r="B105" s="71"/>
    </row>
    <row r="106" spans="2:2" x14ac:dyDescent="0.25">
      <c r="B106" s="71"/>
    </row>
    <row r="107" spans="2:2" x14ac:dyDescent="0.25">
      <c r="B107" s="71"/>
    </row>
    <row r="108" spans="2:2" x14ac:dyDescent="0.25">
      <c r="B108" s="71"/>
    </row>
    <row r="109" spans="2:2" x14ac:dyDescent="0.25">
      <c r="B109" s="71"/>
    </row>
    <row r="110" spans="2:2" x14ac:dyDescent="0.25">
      <c r="B110" s="71"/>
    </row>
    <row r="111" spans="2:2" x14ac:dyDescent="0.25">
      <c r="B111" s="71"/>
    </row>
    <row r="112" spans="2:2" x14ac:dyDescent="0.25">
      <c r="B112" s="71"/>
    </row>
    <row r="113" spans="2:2" x14ac:dyDescent="0.25">
      <c r="B113" s="71"/>
    </row>
    <row r="114" spans="2:2" x14ac:dyDescent="0.25">
      <c r="B114" s="71"/>
    </row>
    <row r="115" spans="2:2" x14ac:dyDescent="0.25">
      <c r="B115" s="71"/>
    </row>
    <row r="116" spans="2:2" x14ac:dyDescent="0.25">
      <c r="B116" s="71"/>
    </row>
    <row r="117" spans="2:2" x14ac:dyDescent="0.25">
      <c r="B117" s="71"/>
    </row>
    <row r="118" spans="2:2" x14ac:dyDescent="0.25">
      <c r="B118" s="71"/>
    </row>
    <row r="119" spans="2:2" x14ac:dyDescent="0.25">
      <c r="B119" s="71"/>
    </row>
    <row r="120" spans="2:2" x14ac:dyDescent="0.25">
      <c r="B120" s="71"/>
    </row>
    <row r="121" spans="2:2" x14ac:dyDescent="0.25">
      <c r="B121" s="71"/>
    </row>
    <row r="122" spans="2:2" x14ac:dyDescent="0.25">
      <c r="B122" s="71"/>
    </row>
    <row r="123" spans="2:2" x14ac:dyDescent="0.25">
      <c r="B123" s="71"/>
    </row>
    <row r="124" spans="2:2" x14ac:dyDescent="0.25">
      <c r="B124" s="71"/>
    </row>
    <row r="125" spans="2:2" x14ac:dyDescent="0.25">
      <c r="B125" s="71"/>
    </row>
    <row r="126" spans="2:2" x14ac:dyDescent="0.25">
      <c r="B126" s="71"/>
    </row>
    <row r="127" spans="2:2" x14ac:dyDescent="0.25">
      <c r="B127" s="71"/>
    </row>
    <row r="128" spans="2:2" x14ac:dyDescent="0.25">
      <c r="B128" s="71"/>
    </row>
    <row r="129" spans="2:2" x14ac:dyDescent="0.25">
      <c r="B129" s="71"/>
    </row>
    <row r="130" spans="2:2" x14ac:dyDescent="0.25">
      <c r="B130" s="71"/>
    </row>
    <row r="131" spans="2:2" x14ac:dyDescent="0.25">
      <c r="B131" s="71"/>
    </row>
    <row r="132" spans="2:2" x14ac:dyDescent="0.25">
      <c r="B132" s="71"/>
    </row>
    <row r="133" spans="2:2" x14ac:dyDescent="0.25">
      <c r="B133" s="71"/>
    </row>
    <row r="134" spans="2:2" x14ac:dyDescent="0.25">
      <c r="B134" s="71"/>
    </row>
    <row r="135" spans="2:2" x14ac:dyDescent="0.25">
      <c r="B135" s="71"/>
    </row>
    <row r="136" spans="2:2" x14ac:dyDescent="0.25">
      <c r="B136" s="71"/>
    </row>
    <row r="137" spans="2:2" x14ac:dyDescent="0.25">
      <c r="B137" s="71"/>
    </row>
    <row r="138" spans="2:2" x14ac:dyDescent="0.25">
      <c r="B138" s="71"/>
    </row>
    <row r="139" spans="2:2" x14ac:dyDescent="0.25">
      <c r="B139" s="71"/>
    </row>
    <row r="140" spans="2:2" x14ac:dyDescent="0.25">
      <c r="B140" s="71"/>
    </row>
    <row r="141" spans="2:2" x14ac:dyDescent="0.25">
      <c r="B141" s="71"/>
    </row>
    <row r="142" spans="2:2" x14ac:dyDescent="0.25">
      <c r="B142" s="71"/>
    </row>
    <row r="143" spans="2:2" x14ac:dyDescent="0.25">
      <c r="B143" s="71"/>
    </row>
    <row r="144" spans="2:2" x14ac:dyDescent="0.25">
      <c r="B144" s="71"/>
    </row>
    <row r="145" spans="2:2" x14ac:dyDescent="0.25">
      <c r="B145" s="71"/>
    </row>
    <row r="146" spans="2:2" x14ac:dyDescent="0.25">
      <c r="B146" s="71"/>
    </row>
    <row r="147" spans="2:2" x14ac:dyDescent="0.25">
      <c r="B147" s="71"/>
    </row>
    <row r="148" spans="2:2" x14ac:dyDescent="0.25">
      <c r="B148" s="71"/>
    </row>
    <row r="149" spans="2:2" x14ac:dyDescent="0.25">
      <c r="B149" s="71"/>
    </row>
    <row r="150" spans="2:2" x14ac:dyDescent="0.25">
      <c r="B150" s="71"/>
    </row>
    <row r="151" spans="2:2" x14ac:dyDescent="0.25">
      <c r="B151" s="71"/>
    </row>
  </sheetData>
  <sheetProtection algorithmName="SHA-512" hashValue="8AxJu6lhCFHwp4j9KeWCA/BKGOL3vYMx/p4ZH4Ebsm8yV3vRRO05PVYyBxf3zbVP/YpUtzRSrpME5xejV85Hcg==" saltValue="FYPhepVIgJ0NlDmpUQqEMw==" spinCount="100000" sheet="1" objects="1" scenarios="1"/>
  <mergeCells count="3">
    <mergeCell ref="A1:K1"/>
    <mergeCell ref="B2:K2"/>
    <mergeCell ref="A47:K47"/>
  </mergeCells>
  <pageMargins left="0.7" right="0.7" top="0.75" bottom="0.75" header="0.3" footer="0.3"/>
  <pageSetup scale="9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5C6AD-0F8A-4E90-92F8-C243F08542D8}">
  <sheetPr>
    <pageSetUpPr fitToPage="1"/>
  </sheetPr>
  <dimension ref="A1:M42"/>
  <sheetViews>
    <sheetView workbookViewId="0">
      <selection activeCell="P14" sqref="P14"/>
    </sheetView>
  </sheetViews>
  <sheetFormatPr defaultRowHeight="15" x14ac:dyDescent="0.25"/>
  <cols>
    <col min="1" max="1" width="31.42578125" bestFit="1" customWidth="1"/>
    <col min="2" max="2" width="10.85546875" bestFit="1" customWidth="1"/>
    <col min="3" max="3" width="11.7109375" bestFit="1" customWidth="1"/>
    <col min="4" max="4" width="13.140625" bestFit="1" customWidth="1"/>
    <col min="5" max="5" width="14.140625" bestFit="1" customWidth="1"/>
    <col min="7" max="7" width="22.28515625" bestFit="1" customWidth="1"/>
    <col min="8" max="8" width="27.5703125" customWidth="1"/>
  </cols>
  <sheetData>
    <row r="1" spans="1:13" ht="24.75" thickBot="1" x14ac:dyDescent="0.45">
      <c r="A1" s="283" t="s">
        <v>111</v>
      </c>
      <c r="B1" s="283"/>
      <c r="C1" s="283"/>
      <c r="D1" s="283"/>
      <c r="E1" s="283"/>
    </row>
    <row r="2" spans="1:13" ht="16.5" thickBot="1" x14ac:dyDescent="0.3">
      <c r="A2" s="86"/>
      <c r="B2" s="299" t="s">
        <v>112</v>
      </c>
      <c r="C2" s="300"/>
      <c r="D2" s="299" t="s">
        <v>113</v>
      </c>
      <c r="E2" s="300"/>
      <c r="G2" s="301" t="s">
        <v>114</v>
      </c>
      <c r="H2" s="302"/>
      <c r="I2" s="302"/>
      <c r="J2" s="302"/>
      <c r="K2" s="302"/>
      <c r="L2" s="302"/>
      <c r="M2" s="303"/>
    </row>
    <row r="3" spans="1:13" x14ac:dyDescent="0.25">
      <c r="A3" s="87" t="s">
        <v>115</v>
      </c>
      <c r="B3" s="88" t="s">
        <v>116</v>
      </c>
      <c r="C3" s="89" t="s">
        <v>117</v>
      </c>
      <c r="D3" s="88" t="s">
        <v>118</v>
      </c>
      <c r="E3" s="89" t="s">
        <v>119</v>
      </c>
      <c r="G3" s="304"/>
      <c r="H3" s="305"/>
      <c r="I3" s="305"/>
      <c r="J3" s="305"/>
      <c r="K3" s="305"/>
      <c r="L3" s="305"/>
      <c r="M3" s="306"/>
    </row>
    <row r="4" spans="1:13" x14ac:dyDescent="0.25">
      <c r="A4" s="90" t="s">
        <v>120</v>
      </c>
      <c r="B4" s="91" t="s">
        <v>22</v>
      </c>
      <c r="C4" s="92" t="s">
        <v>22</v>
      </c>
      <c r="D4" s="91" t="s">
        <v>22</v>
      </c>
      <c r="E4" s="92" t="s">
        <v>22</v>
      </c>
      <c r="G4" s="304"/>
      <c r="H4" s="305"/>
      <c r="I4" s="305"/>
      <c r="J4" s="305"/>
      <c r="K4" s="305"/>
      <c r="L4" s="305"/>
      <c r="M4" s="306"/>
    </row>
    <row r="5" spans="1:13" ht="15.75" thickBot="1" x14ac:dyDescent="0.3">
      <c r="A5" s="93" t="s">
        <v>75</v>
      </c>
      <c r="B5" s="94" t="s">
        <v>121</v>
      </c>
      <c r="C5" s="95">
        <v>0.85</v>
      </c>
      <c r="D5" s="96" t="s">
        <v>122</v>
      </c>
      <c r="E5" s="97">
        <v>4.5</v>
      </c>
      <c r="G5" s="307"/>
      <c r="H5" s="308"/>
      <c r="I5" s="308"/>
      <c r="J5" s="308"/>
      <c r="K5" s="308"/>
      <c r="L5" s="308"/>
      <c r="M5" s="309"/>
    </row>
    <row r="6" spans="1:13" x14ac:dyDescent="0.25">
      <c r="A6" s="93" t="s">
        <v>76</v>
      </c>
      <c r="B6" s="94" t="s">
        <v>121</v>
      </c>
      <c r="C6" s="98">
        <v>0.85</v>
      </c>
      <c r="D6" s="96" t="s">
        <v>123</v>
      </c>
      <c r="E6" s="97">
        <v>4.5</v>
      </c>
      <c r="G6" s="301" t="s">
        <v>124</v>
      </c>
      <c r="H6" s="302"/>
      <c r="I6" s="302"/>
      <c r="J6" s="302"/>
      <c r="K6" s="302"/>
      <c r="L6" s="302"/>
      <c r="M6" s="303"/>
    </row>
    <row r="7" spans="1:13" x14ac:dyDescent="0.25">
      <c r="A7" s="93" t="s">
        <v>125</v>
      </c>
      <c r="B7" s="94" t="s">
        <v>121</v>
      </c>
      <c r="C7" s="98">
        <v>0.8</v>
      </c>
      <c r="D7" s="96" t="s">
        <v>126</v>
      </c>
      <c r="E7" s="97">
        <v>6</v>
      </c>
      <c r="G7" s="304"/>
      <c r="H7" s="305"/>
      <c r="I7" s="305"/>
      <c r="J7" s="305"/>
      <c r="K7" s="305"/>
      <c r="L7" s="305"/>
      <c r="M7" s="306"/>
    </row>
    <row r="8" spans="1:13" ht="15.75" thickBot="1" x14ac:dyDescent="0.3">
      <c r="A8" s="93" t="s">
        <v>78</v>
      </c>
      <c r="B8" s="94" t="s">
        <v>121</v>
      </c>
      <c r="C8" s="98">
        <v>0.85</v>
      </c>
      <c r="D8" s="96" t="s">
        <v>127</v>
      </c>
      <c r="E8" s="97">
        <v>5</v>
      </c>
      <c r="G8" s="307"/>
      <c r="H8" s="308"/>
      <c r="I8" s="308"/>
      <c r="J8" s="308"/>
      <c r="K8" s="308"/>
      <c r="L8" s="308"/>
      <c r="M8" s="309"/>
    </row>
    <row r="9" spans="1:13" x14ac:dyDescent="0.25">
      <c r="A9" s="93" t="s">
        <v>79</v>
      </c>
      <c r="B9" s="94" t="s">
        <v>121</v>
      </c>
      <c r="C9" s="98">
        <v>0.85</v>
      </c>
      <c r="D9" s="96" t="s">
        <v>128</v>
      </c>
      <c r="E9" s="97">
        <v>7</v>
      </c>
      <c r="G9" s="301" t="s">
        <v>129</v>
      </c>
      <c r="H9" s="302"/>
      <c r="I9" s="302"/>
      <c r="J9" s="302"/>
      <c r="K9" s="302"/>
      <c r="L9" s="302"/>
      <c r="M9" s="303"/>
    </row>
    <row r="10" spans="1:13" x14ac:dyDescent="0.25">
      <c r="A10" s="93" t="s">
        <v>130</v>
      </c>
      <c r="B10" s="94" t="s">
        <v>121</v>
      </c>
      <c r="C10" s="98">
        <v>0.85</v>
      </c>
      <c r="D10" s="96" t="s">
        <v>128</v>
      </c>
      <c r="E10" s="97">
        <v>7</v>
      </c>
      <c r="G10" s="304"/>
      <c r="H10" s="305"/>
      <c r="I10" s="305"/>
      <c r="J10" s="305"/>
      <c r="K10" s="305"/>
      <c r="L10" s="305"/>
      <c r="M10" s="306"/>
    </row>
    <row r="11" spans="1:13" ht="15.75" thickBot="1" x14ac:dyDescent="0.3">
      <c r="A11" s="93" t="s">
        <v>131</v>
      </c>
      <c r="B11" s="94" t="s">
        <v>121</v>
      </c>
      <c r="C11" s="98">
        <v>0.85</v>
      </c>
      <c r="D11" s="96" t="s">
        <v>132</v>
      </c>
      <c r="E11" s="97">
        <v>6</v>
      </c>
      <c r="G11" s="307"/>
      <c r="H11" s="308"/>
      <c r="I11" s="308"/>
      <c r="J11" s="308"/>
      <c r="K11" s="308"/>
      <c r="L11" s="308"/>
      <c r="M11" s="309"/>
    </row>
    <row r="12" spans="1:13" ht="15.75" thickBot="1" x14ac:dyDescent="0.3">
      <c r="A12" s="93" t="s">
        <v>133</v>
      </c>
      <c r="B12" s="94" t="s">
        <v>121</v>
      </c>
      <c r="C12" s="98">
        <v>0.8</v>
      </c>
      <c r="D12" s="96" t="s">
        <v>126</v>
      </c>
      <c r="E12" s="97">
        <v>5</v>
      </c>
    </row>
    <row r="13" spans="1:13" x14ac:dyDescent="0.25">
      <c r="A13" s="93" t="s">
        <v>82</v>
      </c>
      <c r="B13" s="94" t="s">
        <v>134</v>
      </c>
      <c r="C13" s="98">
        <v>0.8</v>
      </c>
      <c r="D13" s="96" t="s">
        <v>135</v>
      </c>
      <c r="E13" s="97">
        <v>12</v>
      </c>
      <c r="G13" s="99"/>
      <c r="H13" s="100"/>
      <c r="I13" s="100"/>
      <c r="J13" s="100"/>
      <c r="K13" s="100"/>
      <c r="L13" s="100"/>
      <c r="M13" s="101"/>
    </row>
    <row r="14" spans="1:13" x14ac:dyDescent="0.25">
      <c r="A14" s="93" t="s">
        <v>136</v>
      </c>
      <c r="B14" s="94" t="s">
        <v>121</v>
      </c>
      <c r="C14" s="98">
        <v>0.8</v>
      </c>
      <c r="D14" s="96" t="s">
        <v>137</v>
      </c>
      <c r="E14" s="97">
        <v>5</v>
      </c>
      <c r="G14" s="93" t="s">
        <v>138</v>
      </c>
      <c r="H14" s="102" t="s">
        <v>120</v>
      </c>
      <c r="I14" s="103"/>
      <c r="J14" s="287" t="s">
        <v>139</v>
      </c>
      <c r="K14" s="288"/>
      <c r="L14" s="289"/>
      <c r="M14" s="104"/>
    </row>
    <row r="15" spans="1:13" x14ac:dyDescent="0.25">
      <c r="A15" s="93" t="s">
        <v>100</v>
      </c>
      <c r="B15" s="94" t="s">
        <v>121</v>
      </c>
      <c r="C15" s="98">
        <v>0.85</v>
      </c>
      <c r="D15" s="96" t="s">
        <v>140</v>
      </c>
      <c r="E15" s="97">
        <v>3</v>
      </c>
      <c r="G15" s="93"/>
      <c r="H15" s="105"/>
      <c r="I15" s="103"/>
      <c r="J15" s="290"/>
      <c r="K15" s="291"/>
      <c r="L15" s="292"/>
      <c r="M15" s="104"/>
    </row>
    <row r="16" spans="1:13" x14ac:dyDescent="0.25">
      <c r="A16" s="93" t="s">
        <v>101</v>
      </c>
      <c r="B16" s="94" t="s">
        <v>141</v>
      </c>
      <c r="C16" s="98">
        <v>0.65</v>
      </c>
      <c r="D16" s="96" t="s">
        <v>126</v>
      </c>
      <c r="E16" s="97">
        <v>5.5</v>
      </c>
      <c r="G16" s="93" t="s">
        <v>142</v>
      </c>
      <c r="H16" s="106" t="str">
        <f>INDEX($A$4:$E$39,MATCH(H14,A4:A39,0),5)</f>
        <v>---</v>
      </c>
      <c r="I16" s="103"/>
      <c r="J16" s="293"/>
      <c r="K16" s="294"/>
      <c r="L16" s="295"/>
      <c r="M16" s="104"/>
    </row>
    <row r="17" spans="1:13" x14ac:dyDescent="0.25">
      <c r="A17" s="93" t="s">
        <v>102</v>
      </c>
      <c r="B17" s="94" t="s">
        <v>143</v>
      </c>
      <c r="C17" s="98">
        <v>0.7</v>
      </c>
      <c r="D17" s="96" t="s">
        <v>126</v>
      </c>
      <c r="E17" s="97">
        <v>5</v>
      </c>
      <c r="G17" s="93" t="s">
        <v>144</v>
      </c>
      <c r="H17" s="207">
        <v>0</v>
      </c>
      <c r="I17" s="103"/>
      <c r="J17" s="103"/>
      <c r="K17" s="103"/>
      <c r="L17" s="103"/>
      <c r="M17" s="104"/>
    </row>
    <row r="18" spans="1:13" x14ac:dyDescent="0.25">
      <c r="A18" s="107" t="s">
        <v>145</v>
      </c>
      <c r="B18" s="108" t="s">
        <v>146</v>
      </c>
      <c r="C18" s="109">
        <v>0.65</v>
      </c>
      <c r="D18" s="108" t="s">
        <v>147</v>
      </c>
      <c r="E18" s="110">
        <v>2.5</v>
      </c>
      <c r="G18" s="93" t="s">
        <v>148</v>
      </c>
      <c r="H18" s="111" t="str">
        <f>INDEX($A$4:$E$39,MATCH(H14,A4:A39,0),3)</f>
        <v>---</v>
      </c>
      <c r="I18" s="103"/>
      <c r="J18" s="103"/>
      <c r="K18" s="103"/>
      <c r="L18" s="103"/>
      <c r="M18" s="104"/>
    </row>
    <row r="19" spans="1:13" x14ac:dyDescent="0.25">
      <c r="A19" s="112" t="s">
        <v>149</v>
      </c>
      <c r="B19" s="96" t="s">
        <v>146</v>
      </c>
      <c r="C19" s="98">
        <v>0.65</v>
      </c>
      <c r="D19" s="96" t="s">
        <v>150</v>
      </c>
      <c r="E19" s="97">
        <v>3</v>
      </c>
      <c r="G19" s="113"/>
      <c r="H19" s="69"/>
      <c r="I19" s="103"/>
      <c r="J19" s="103"/>
      <c r="K19" s="103"/>
      <c r="L19" s="103"/>
      <c r="M19" s="104"/>
    </row>
    <row r="20" spans="1:13" x14ac:dyDescent="0.25">
      <c r="A20" s="112" t="s">
        <v>151</v>
      </c>
      <c r="B20" s="96" t="s">
        <v>152</v>
      </c>
      <c r="C20" s="98">
        <v>0.7</v>
      </c>
      <c r="D20" s="96" t="s">
        <v>150</v>
      </c>
      <c r="E20" s="97">
        <v>3</v>
      </c>
      <c r="G20" s="296" t="s">
        <v>153</v>
      </c>
      <c r="H20" s="69"/>
      <c r="I20" s="103"/>
      <c r="J20" s="103"/>
      <c r="K20" s="103"/>
      <c r="L20" s="103"/>
      <c r="M20" s="104"/>
    </row>
    <row r="21" spans="1:13" x14ac:dyDescent="0.25">
      <c r="A21" s="112" t="s">
        <v>154</v>
      </c>
      <c r="B21" s="96" t="s">
        <v>155</v>
      </c>
      <c r="C21" s="98">
        <v>0.8</v>
      </c>
      <c r="D21" s="96" t="s">
        <v>122</v>
      </c>
      <c r="E21" s="97">
        <v>5</v>
      </c>
      <c r="G21" s="297"/>
      <c r="H21" s="114" t="e">
        <f>((H16*H17)/8.25)*H18</f>
        <v>#VALUE!</v>
      </c>
      <c r="I21" s="214" t="s">
        <v>10</v>
      </c>
      <c r="J21" s="103"/>
      <c r="K21" s="103" t="s">
        <v>156</v>
      </c>
      <c r="L21" s="103"/>
      <c r="M21" s="104"/>
    </row>
    <row r="22" spans="1:13" ht="15.75" thickBot="1" x14ac:dyDescent="0.3">
      <c r="A22" s="112" t="s">
        <v>97</v>
      </c>
      <c r="B22" s="96" t="s">
        <v>157</v>
      </c>
      <c r="C22" s="98">
        <v>0.8</v>
      </c>
      <c r="D22" s="96" t="s">
        <v>158</v>
      </c>
      <c r="E22" s="97">
        <v>7</v>
      </c>
      <c r="G22" s="298"/>
      <c r="H22" s="115"/>
      <c r="I22" s="115"/>
      <c r="J22" s="115"/>
      <c r="K22" s="115"/>
      <c r="L22" s="115"/>
      <c r="M22" s="116"/>
    </row>
    <row r="23" spans="1:13" x14ac:dyDescent="0.25">
      <c r="A23" s="112" t="s">
        <v>86</v>
      </c>
      <c r="B23" s="96" t="s">
        <v>155</v>
      </c>
      <c r="C23" s="98">
        <v>0.8</v>
      </c>
      <c r="D23" s="96" t="s">
        <v>122</v>
      </c>
      <c r="E23" s="97">
        <v>5</v>
      </c>
    </row>
    <row r="24" spans="1:13" x14ac:dyDescent="0.25">
      <c r="A24" s="112" t="s">
        <v>87</v>
      </c>
      <c r="B24" s="96" t="s">
        <v>157</v>
      </c>
      <c r="C24" s="98">
        <v>0.8</v>
      </c>
      <c r="D24" s="96" t="s">
        <v>158</v>
      </c>
      <c r="E24" s="97">
        <v>7</v>
      </c>
      <c r="G24" s="310" t="s">
        <v>305</v>
      </c>
      <c r="H24" s="310"/>
      <c r="I24" s="310"/>
      <c r="J24" s="310"/>
      <c r="K24" s="310"/>
      <c r="L24" s="310"/>
      <c r="M24" s="310"/>
    </row>
    <row r="25" spans="1:13" x14ac:dyDescent="0.25">
      <c r="A25" s="112" t="s">
        <v>159</v>
      </c>
      <c r="B25" s="96" t="s">
        <v>134</v>
      </c>
      <c r="C25" s="98">
        <v>0.8</v>
      </c>
      <c r="D25" s="96" t="s">
        <v>160</v>
      </c>
      <c r="E25" s="97">
        <v>5</v>
      </c>
    </row>
    <row r="26" spans="1:13" x14ac:dyDescent="0.25">
      <c r="A26" s="112" t="s">
        <v>161</v>
      </c>
      <c r="B26" s="96" t="s">
        <v>121</v>
      </c>
      <c r="C26" s="98">
        <v>0.8</v>
      </c>
      <c r="D26" s="96" t="s">
        <v>162</v>
      </c>
      <c r="E26" s="97">
        <v>6</v>
      </c>
    </row>
    <row r="27" spans="1:13" x14ac:dyDescent="0.25">
      <c r="A27" s="112" t="s">
        <v>163</v>
      </c>
      <c r="B27" s="96" t="s">
        <v>164</v>
      </c>
      <c r="C27" s="98">
        <v>0.75</v>
      </c>
      <c r="D27" s="96" t="s">
        <v>165</v>
      </c>
      <c r="E27" s="97">
        <v>4</v>
      </c>
    </row>
    <row r="28" spans="1:13" x14ac:dyDescent="0.25">
      <c r="A28" s="112" t="s">
        <v>166</v>
      </c>
      <c r="B28" s="96" t="s">
        <v>121</v>
      </c>
      <c r="C28" s="98">
        <v>0.8</v>
      </c>
      <c r="D28" s="96" t="s">
        <v>162</v>
      </c>
      <c r="E28" s="97">
        <v>5</v>
      </c>
    </row>
    <row r="29" spans="1:13" x14ac:dyDescent="0.25">
      <c r="A29" s="112" t="s">
        <v>98</v>
      </c>
      <c r="B29" s="96" t="s">
        <v>167</v>
      </c>
      <c r="C29" s="98">
        <v>0.65</v>
      </c>
      <c r="D29" s="96" t="s">
        <v>160</v>
      </c>
      <c r="E29" s="97">
        <v>5</v>
      </c>
    </row>
    <row r="30" spans="1:13" x14ac:dyDescent="0.25">
      <c r="A30" s="112" t="s">
        <v>168</v>
      </c>
      <c r="B30" s="96" t="s">
        <v>164</v>
      </c>
      <c r="C30" s="98">
        <v>0.7</v>
      </c>
      <c r="D30" s="96" t="s">
        <v>169</v>
      </c>
      <c r="E30" s="97">
        <v>3</v>
      </c>
    </row>
    <row r="31" spans="1:13" x14ac:dyDescent="0.25">
      <c r="A31" s="112" t="s">
        <v>170</v>
      </c>
      <c r="B31" s="96" t="s">
        <v>164</v>
      </c>
      <c r="C31" s="98">
        <v>0.7</v>
      </c>
      <c r="D31" s="96" t="s">
        <v>171</v>
      </c>
      <c r="E31" s="97">
        <v>3.5</v>
      </c>
    </row>
    <row r="32" spans="1:13" x14ac:dyDescent="0.25">
      <c r="A32" s="112" t="s">
        <v>99</v>
      </c>
      <c r="B32" s="96" t="s">
        <v>172</v>
      </c>
      <c r="C32" s="98">
        <v>0.6</v>
      </c>
      <c r="D32" s="96" t="s">
        <v>173</v>
      </c>
      <c r="E32" s="97">
        <v>5</v>
      </c>
    </row>
    <row r="33" spans="1:5" x14ac:dyDescent="0.25">
      <c r="A33" s="112" t="s">
        <v>85</v>
      </c>
      <c r="B33" s="96" t="s">
        <v>174</v>
      </c>
      <c r="C33" s="98">
        <v>0.6</v>
      </c>
      <c r="D33" s="96" t="s">
        <v>175</v>
      </c>
      <c r="E33" s="97">
        <v>2.5</v>
      </c>
    </row>
    <row r="34" spans="1:5" x14ac:dyDescent="0.25">
      <c r="A34" s="117" t="s">
        <v>176</v>
      </c>
      <c r="B34" s="118" t="s">
        <v>146</v>
      </c>
      <c r="C34" s="119">
        <v>0.7</v>
      </c>
      <c r="D34" s="118" t="s">
        <v>147</v>
      </c>
      <c r="E34" s="120">
        <v>3</v>
      </c>
    </row>
    <row r="35" spans="1:5" x14ac:dyDescent="0.25">
      <c r="A35" s="112" t="s">
        <v>103</v>
      </c>
      <c r="B35" s="96" t="s">
        <v>177</v>
      </c>
      <c r="C35" s="98">
        <v>0.7</v>
      </c>
      <c r="D35" s="96" t="s">
        <v>178</v>
      </c>
      <c r="E35" s="97">
        <v>7</v>
      </c>
    </row>
    <row r="36" spans="1:5" x14ac:dyDescent="0.25">
      <c r="A36" s="112" t="s">
        <v>104</v>
      </c>
      <c r="B36" s="96" t="s">
        <v>179</v>
      </c>
      <c r="C36" s="98">
        <v>0.65</v>
      </c>
      <c r="D36" s="96" t="s">
        <v>137</v>
      </c>
      <c r="E36" s="97">
        <v>6.5</v>
      </c>
    </row>
    <row r="37" spans="1:5" x14ac:dyDescent="0.25">
      <c r="A37" s="112" t="s">
        <v>105</v>
      </c>
      <c r="B37" s="96" t="s">
        <v>174</v>
      </c>
      <c r="C37" s="98">
        <v>0.6</v>
      </c>
      <c r="D37" s="96" t="s">
        <v>150</v>
      </c>
      <c r="E37" s="97">
        <v>3</v>
      </c>
    </row>
    <row r="38" spans="1:5" x14ac:dyDescent="0.25">
      <c r="A38" s="112" t="s">
        <v>106</v>
      </c>
      <c r="B38" s="96" t="s">
        <v>121</v>
      </c>
      <c r="C38" s="98">
        <v>0.8</v>
      </c>
      <c r="D38" s="96" t="s">
        <v>126</v>
      </c>
      <c r="E38" s="97">
        <v>5</v>
      </c>
    </row>
    <row r="39" spans="1:5" ht="15.75" thickBot="1" x14ac:dyDescent="0.3">
      <c r="A39" s="112" t="s">
        <v>180</v>
      </c>
      <c r="B39" s="96" t="s">
        <v>121</v>
      </c>
      <c r="C39" s="98">
        <v>0.8</v>
      </c>
      <c r="D39" s="96" t="s">
        <v>126</v>
      </c>
      <c r="E39" s="97">
        <v>5</v>
      </c>
    </row>
    <row r="40" spans="1:5" ht="15.75" thickBot="1" x14ac:dyDescent="0.3">
      <c r="A40" s="279" t="s">
        <v>59</v>
      </c>
      <c r="B40" s="279"/>
      <c r="C40" s="279"/>
      <c r="D40" s="279"/>
      <c r="E40" s="279"/>
    </row>
    <row r="41" spans="1:5" x14ac:dyDescent="0.25">
      <c r="A41" s="62"/>
      <c r="B41" s="62"/>
      <c r="C41" s="62"/>
      <c r="D41" s="62"/>
      <c r="E41" s="62"/>
    </row>
    <row r="42" spans="1:5" x14ac:dyDescent="0.25">
      <c r="A42" s="121" t="s">
        <v>181</v>
      </c>
      <c r="B42" s="62"/>
      <c r="C42" s="62"/>
      <c r="D42" s="62"/>
      <c r="E42" s="62"/>
    </row>
  </sheetData>
  <sheetProtection algorithmName="SHA-512" hashValue="ZT+uY9QkB+QEivUquBOYhFze/lyjnyh2+V8oM03/BS9fHX7kwOklq9we2KvNNq4LC/uEtkumS6oiJI8Wj15bVA==" saltValue="HGtSxBxiWQ/lm1/FWCnyKg==" spinCount="100000" sheet="1" objects="1" scenarios="1"/>
  <mergeCells count="10">
    <mergeCell ref="J14:L16"/>
    <mergeCell ref="G20:G22"/>
    <mergeCell ref="A40:E40"/>
    <mergeCell ref="A1:E1"/>
    <mergeCell ref="B2:C2"/>
    <mergeCell ref="D2:E2"/>
    <mergeCell ref="G2:M5"/>
    <mergeCell ref="G6:M8"/>
    <mergeCell ref="G9:M11"/>
    <mergeCell ref="G24:M24"/>
  </mergeCells>
  <dataValidations count="1">
    <dataValidation type="list" allowBlank="1" showInputMessage="1" showErrorMessage="1" sqref="H14" xr:uid="{209F0959-5DE8-429E-8C70-4FCCD62C455A}">
      <formula1>$A$4:$A$39</formula1>
    </dataValidation>
  </dataValidations>
  <hyperlinks>
    <hyperlink ref="A42" r:id="rId1" xr:uid="{5A4AD093-47A0-4507-AA59-8BFAFD0F73BF}"/>
  </hyperlinks>
  <pageMargins left="0.7" right="0.7" top="0.75" bottom="0.75" header="0.3" footer="0.3"/>
  <pageSetup scale="65" orientation="landscape" r:id="rId2"/>
  <ignoredErrors>
    <ignoredError sqref="H21" evalError="1"/>
  </ignoredErrors>
  <extLst>
    <ext xmlns:x14="http://schemas.microsoft.com/office/spreadsheetml/2009/9/main" uri="{CCE6A557-97BC-4b89-ADB6-D9C93CAAB3DF}">
      <x14:dataValidations xmlns:xm="http://schemas.microsoft.com/office/excel/2006/main" count="1">
        <x14:dataValidation type="list" allowBlank="1" showInputMessage="1" showErrorMessage="1" xr:uid="{1C10D7CC-33DB-44EA-82AE-B975CD75D4D0}">
          <x14:formula1>
            <xm:f>Lists!$C$2:$C$482</xm:f>
          </x14:formula1>
          <xm:sqref>H17</xm:sqref>
        </x14:dataValidation>
      </x14:dataValidations>
    </ext>
  </extLst>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Intro</vt:lpstr>
      <vt:lpstr>Disclaimer</vt:lpstr>
      <vt:lpstr>Instructions</vt:lpstr>
      <vt:lpstr>Tractor&amp;Imp</vt:lpstr>
      <vt:lpstr>Self Propelled</vt:lpstr>
      <vt:lpstr>1 Salvage Value</vt:lpstr>
      <vt:lpstr>2 Capital Recovery</vt:lpstr>
      <vt:lpstr>3 Repairs</vt:lpstr>
      <vt:lpstr>4 Field Capacity</vt:lpstr>
      <vt:lpstr>Lists</vt:lpstr>
      <vt:lpstr>References</vt:lpstr>
      <vt:lpstr>Formulas</vt:lpstr>
      <vt:lpstr>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Morton, Trent - REE-ARS</dc:creator>
  <cp:lastModifiedBy>Morton, Trent - REE-ARS</cp:lastModifiedBy>
  <cp:lastPrinted>2026-04-08T17:04:12Z</cp:lastPrinted>
  <dcterms:created xsi:type="dcterms:W3CDTF">2026-04-01T14:22:40Z</dcterms:created>
  <dcterms:modified xsi:type="dcterms:W3CDTF">2026-04-30T19:55:29Z</dcterms:modified>
</cp:coreProperties>
</file>